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F830FC0F-B42B-46F4-9228-71DADFAB4B74}" xr6:coauthVersionLast="47" xr6:coauthVersionMax="47" xr10:uidLastSave="{00000000-0000-0000-0000-000000000000}"/>
  <bookViews>
    <workbookView xWindow="-120" yWindow="-16365" windowWidth="29040" windowHeight="15720" tabRatio="658" activeTab="6"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Periods!$G$56:$P$56</definedName>
    <definedName name="harv_delays" localSheetId="13">Mach!$B$18</definedName>
    <definedName name="harv_downtime_frac" localSheetId="13">Mach!$B$16</definedName>
    <definedName name="harv_period_lengths" localSheetId="6">Periods!$G$60:$P$61</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Periods!$U$94:$AD$108</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alse_brk_followuprains_z" localSheetId="1">General!$AE$108:$AE$117</definedName>
    <definedName name="i_false_brk_identification_z" localSheetId="1">General!$AD$108:$AD$117</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General!$AG$108:$AH$108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5" i="17" l="1"/>
  <c r="K95" i="17"/>
  <c r="F95"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99" i="17"/>
  <c r="F99"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1" i="17"/>
  <c r="F101"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95"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95"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95"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93" i="17"/>
  <c r="W93" i="17"/>
  <c r="X93" i="17"/>
  <c r="Y93" i="17"/>
  <c r="Z93" i="17"/>
  <c r="AA93" i="17"/>
  <c r="AB93" i="17"/>
  <c r="AC93" i="17"/>
  <c r="AD93" i="17"/>
  <c r="U93" i="17"/>
  <c r="F94" i="17"/>
  <c r="U100" i="17" l="1"/>
  <c r="F108"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06" i="17"/>
  <c r="U108" i="17"/>
  <c r="AO104" i="18"/>
  <c r="U94" i="17"/>
  <c r="U102" i="17"/>
  <c r="U101" i="17"/>
  <c r="U107"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94" i="17"/>
  <c r="P61" i="17"/>
  <c r="O61" i="17"/>
  <c r="N61" i="17"/>
  <c r="M61" i="17"/>
  <c r="L61" i="17"/>
  <c r="K61" i="17"/>
  <c r="J61" i="17"/>
  <c r="I61" i="17"/>
  <c r="H61" i="17"/>
  <c r="G61" i="17"/>
  <c r="P60" i="17"/>
  <c r="O60" i="17"/>
  <c r="N60" i="17"/>
  <c r="M60" i="17"/>
  <c r="L60" i="17"/>
  <c r="K60" i="17"/>
  <c r="J60" i="17"/>
  <c r="I60" i="17"/>
  <c r="H60" i="17"/>
  <c r="G60"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1" i="17" s="1"/>
  <c r="N24" i="17"/>
  <c r="L24" i="17"/>
  <c r="K132" i="18" s="1"/>
  <c r="J24" i="17"/>
  <c r="H24" i="17"/>
  <c r="K92" i="18" s="1"/>
  <c r="H23" i="17"/>
  <c r="H99" i="17" s="1"/>
  <c r="M22" i="17"/>
  <c r="M95" i="17" s="1"/>
  <c r="L22" i="17"/>
  <c r="L95"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4" i="18"/>
  <c r="K91" i="18"/>
  <c r="I23" i="17"/>
  <c r="I99" i="17" s="1"/>
  <c r="K93" i="18"/>
  <c r="I25" i="17"/>
  <c r="I101" i="17" s="1"/>
  <c r="J14" i="6"/>
  <c r="J153" i="27"/>
  <c r="K153" i="27"/>
  <c r="K89" i="18"/>
  <c r="K109" i="18"/>
  <c r="K100" i="18"/>
  <c r="K130" i="18"/>
  <c r="N22" i="17"/>
  <c r="N95" i="17" s="1"/>
  <c r="K140" i="18"/>
  <c r="O24" i="17"/>
  <c r="K162" i="18" s="1"/>
  <c r="K152" i="18"/>
  <c r="K112" i="18"/>
  <c r="H31" i="17"/>
  <c r="W31" i="17" s="1"/>
  <c r="K21" i="17"/>
  <c r="K94"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H94" i="17"/>
  <c r="W100" i="17" s="1"/>
  <c r="J94" i="17"/>
  <c r="J108" i="17" s="1"/>
  <c r="Y108" i="17" s="1"/>
  <c r="G108" i="17"/>
  <c r="V108" i="17" s="1"/>
  <c r="V106" i="17"/>
  <c r="V94" i="17"/>
  <c r="V100" i="17"/>
  <c r="V107" i="17"/>
  <c r="V101" i="17"/>
  <c r="V102"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08" i="17"/>
  <c r="W108" i="17" s="1"/>
  <c r="K104" i="18"/>
  <c r="AP107" i="18"/>
  <c r="AP100" i="18"/>
  <c r="AP105" i="18"/>
  <c r="AP106" i="18"/>
  <c r="AP101" i="18"/>
  <c r="AP99" i="18"/>
  <c r="AP103" i="18"/>
  <c r="AP102" i="18"/>
  <c r="AP104" i="18"/>
  <c r="AP108" i="18"/>
  <c r="J23" i="17"/>
  <c r="J99" i="17" s="1"/>
  <c r="K101" i="18"/>
  <c r="J25" i="17"/>
  <c r="K103" i="18"/>
  <c r="O153" i="27"/>
  <c r="L153" i="27"/>
  <c r="Z24" i="17"/>
  <c r="X21" i="17"/>
  <c r="K31" i="17"/>
  <c r="Z31" i="17" s="1"/>
  <c r="X24" i="17"/>
  <c r="Z22" i="17"/>
  <c r="L14" i="6"/>
  <c r="Z30" i="17"/>
  <c r="K119" i="18"/>
  <c r="Z27" i="17"/>
  <c r="Z29" i="17"/>
  <c r="K99" i="18"/>
  <c r="X22" i="17"/>
  <c r="X29" i="17"/>
  <c r="W101" i="17"/>
  <c r="K80" i="18"/>
  <c r="K14" i="6"/>
  <c r="K139" i="18"/>
  <c r="Z21" i="17"/>
  <c r="Z28" i="17"/>
  <c r="W106" i="17"/>
  <c r="X25" i="17"/>
  <c r="W94" i="17"/>
  <c r="W102" i="17"/>
  <c r="O22" i="17"/>
  <c r="O95" i="17" s="1"/>
  <c r="K150" i="18"/>
  <c r="K110" i="18"/>
  <c r="W107"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V22" i="17"/>
  <c r="K108" i="17"/>
  <c r="Z108" i="17" s="1"/>
  <c r="Z102" i="17"/>
  <c r="Z94" i="17"/>
  <c r="Z107" i="17"/>
  <c r="Z106" i="17"/>
  <c r="Z100" i="17"/>
  <c r="X26" i="17"/>
  <c r="I94" i="17"/>
  <c r="Y102" i="17"/>
  <c r="Y94" i="17"/>
  <c r="Y106" i="17"/>
  <c r="Y100" i="17"/>
  <c r="Y107" i="17"/>
  <c r="AB22" i="17"/>
  <c r="M94"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1" i="17" l="1"/>
  <c r="Y101"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10" i="18"/>
  <c r="AN117" i="18"/>
  <c r="AN114" i="18"/>
  <c r="AN109" i="18"/>
  <c r="AN111" i="18"/>
  <c r="N153" i="27"/>
  <c r="AN113" i="18"/>
  <c r="AN116" i="18"/>
  <c r="AN115" i="18"/>
  <c r="AN112" i="18"/>
  <c r="AN118" i="18"/>
  <c r="V99" i="17"/>
  <c r="K114" i="18"/>
  <c r="AP117" i="18"/>
  <c r="AP111" i="18"/>
  <c r="AP115" i="18"/>
  <c r="AP118" i="18"/>
  <c r="AP110" i="18"/>
  <c r="AP116" i="18"/>
  <c r="AP113" i="18"/>
  <c r="AP109" i="18"/>
  <c r="AP112" i="18"/>
  <c r="Y26" i="17"/>
  <c r="AP114" i="18"/>
  <c r="K23" i="17"/>
  <c r="K99" i="17" s="1"/>
  <c r="Z99" i="17" s="1"/>
  <c r="K111" i="18"/>
  <c r="Y23" i="17"/>
  <c r="L25" i="17"/>
  <c r="K113" i="18"/>
  <c r="N14" i="6"/>
  <c r="Y25" i="17"/>
  <c r="P153" i="27"/>
  <c r="M14" i="6"/>
  <c r="M153" i="27"/>
  <c r="K149" i="18"/>
  <c r="K129" i="18"/>
  <c r="K160" i="18"/>
  <c r="AA30" i="17"/>
  <c r="AA24" i="17"/>
  <c r="AA27" i="17"/>
  <c r="AA22" i="17"/>
  <c r="AA29" i="17"/>
  <c r="L31" i="17"/>
  <c r="AA31" i="17" s="1"/>
  <c r="AA28" i="17"/>
  <c r="AA21" i="17"/>
  <c r="L94" i="17"/>
  <c r="N94" i="17"/>
  <c r="N108" i="17" s="1"/>
  <c r="AC108" i="17" s="1"/>
  <c r="AN104" i="18"/>
  <c r="AN106" i="18"/>
  <c r="AN103" i="18"/>
  <c r="AN105" i="18"/>
  <c r="AN102" i="18"/>
  <c r="AN101" i="18"/>
  <c r="AN108" i="18"/>
  <c r="AN100" i="18"/>
  <c r="AN107" i="18"/>
  <c r="AN99" i="18"/>
  <c r="AN136" i="18"/>
  <c r="AN135" i="18"/>
  <c r="AN134" i="18"/>
  <c r="AN137" i="18"/>
  <c r="AN133" i="18"/>
  <c r="AN130" i="18"/>
  <c r="AN132" i="18"/>
  <c r="AN131" i="18"/>
  <c r="AN138" i="18"/>
  <c r="AN129" i="18"/>
  <c r="AO108" i="18"/>
  <c r="AC100" i="17"/>
  <c r="AC107" i="17"/>
  <c r="AC106" i="17"/>
  <c r="AC102" i="17"/>
  <c r="AC94" i="17"/>
  <c r="P350" i="1"/>
  <c r="P362" i="1" s="1" a="1"/>
  <c r="P362" i="1" s="1"/>
  <c r="X106" i="17"/>
  <c r="X100" i="17"/>
  <c r="X102" i="17"/>
  <c r="X107" i="17"/>
  <c r="X94" i="17"/>
  <c r="X101" i="17"/>
  <c r="I108" i="17"/>
  <c r="X108" i="17" s="1"/>
  <c r="AB107" i="17"/>
  <c r="AB102" i="17"/>
  <c r="AB94" i="17"/>
  <c r="AB106" i="17"/>
  <c r="AB100" i="17"/>
  <c r="M108" i="17"/>
  <c r="AB108" i="17" s="1"/>
  <c r="Y99" i="17"/>
  <c r="U99" i="17"/>
  <c r="O21" i="17"/>
  <c r="AC29" i="17"/>
  <c r="AC28" i="17"/>
  <c r="AC30" i="17"/>
  <c r="AC21" i="17"/>
  <c r="AC27" i="17"/>
  <c r="AC22" i="17"/>
  <c r="N31" i="17"/>
  <c r="AC31" i="17" s="1"/>
  <c r="AC24" i="17"/>
  <c r="R350" i="1"/>
  <c r="R362" i="1" s="1" a="1"/>
  <c r="R362" i="1" s="1"/>
  <c r="Q350" i="1"/>
  <c r="Q362" i="1" s="1" a="1"/>
  <c r="Q362" i="1" s="1"/>
  <c r="S350" i="1"/>
  <c r="S362" i="1" s="1" a="1"/>
  <c r="S362" i="1" s="1"/>
  <c r="K101" i="17" l="1"/>
  <c r="Z101" i="17" s="1"/>
  <c r="S113" i="22"/>
  <c r="K123"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1" i="17"/>
  <c r="AA101" i="17" s="1"/>
  <c r="K124" i="18"/>
  <c r="AP119" i="18"/>
  <c r="AP122" i="18"/>
  <c r="AP126" i="18"/>
  <c r="AP120" i="18"/>
  <c r="AP121" i="18"/>
  <c r="AP124" i="18"/>
  <c r="AP125" i="18"/>
  <c r="AP123" i="18"/>
  <c r="AP127" i="18"/>
  <c r="AP128" i="18"/>
  <c r="Z26" i="17"/>
  <c r="L23" i="17"/>
  <c r="L99" i="17" s="1"/>
  <c r="K121" i="18"/>
  <c r="Z23" i="17"/>
  <c r="O14" i="6"/>
  <c r="M25" i="17"/>
  <c r="M101" i="17" s="1"/>
  <c r="AB101" i="17" s="1"/>
  <c r="K133" i="18"/>
  <c r="K159" i="18"/>
  <c r="AA99" i="17"/>
  <c r="T350" i="1"/>
  <c r="T362" i="1" s="1" a="1"/>
  <c r="T362" i="1" s="1"/>
  <c r="O94" i="17"/>
  <c r="AA107" i="17"/>
  <c r="L108" i="17"/>
  <c r="AA108" i="17" s="1"/>
  <c r="AA102" i="17"/>
  <c r="AA94" i="17"/>
  <c r="AA100" i="17"/>
  <c r="AA106" i="17"/>
  <c r="AO109" i="18"/>
  <c r="W99"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M99" i="17" s="1"/>
  <c r="K131" i="18"/>
  <c r="AA23" i="17"/>
  <c r="P14" i="6"/>
  <c r="N25" i="17"/>
  <c r="N101" i="17" s="1"/>
  <c r="AC101" i="17" s="1"/>
  <c r="K143" i="18"/>
  <c r="AB25" i="17"/>
  <c r="AD107" i="17"/>
  <c r="AD100" i="17"/>
  <c r="AD106" i="17"/>
  <c r="O108" i="17"/>
  <c r="AD108" i="17" s="1"/>
  <c r="AD94" i="17"/>
  <c r="AD102" i="17"/>
  <c r="AO110" i="18"/>
  <c r="X99"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N99" i="17" s="1"/>
  <c r="K141" i="18"/>
  <c r="AB23" i="17"/>
  <c r="O25" i="17"/>
  <c r="O101" i="17" s="1"/>
  <c r="AD101"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N143" i="18"/>
  <c r="AN142" i="18"/>
  <c r="AN148" i="18"/>
  <c r="Q153" i="27"/>
  <c r="AN144" i="18"/>
  <c r="AN147" i="18"/>
  <c r="U116" i="22"/>
  <c r="AN145" i="18"/>
  <c r="AN140" i="18"/>
  <c r="AN146" i="18"/>
  <c r="AN139" i="18"/>
  <c r="AN141" i="18"/>
  <c r="Q14" i="6"/>
  <c r="O23" i="17"/>
  <c r="O99" i="17" s="1"/>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K161" i="18"/>
  <c r="AD23" i="17"/>
  <c r="AB99"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3" i="18"/>
  <c r="S153" i="27"/>
  <c r="AN159" i="18"/>
  <c r="AN161" i="18"/>
  <c r="AN168" i="18"/>
  <c r="AN160" i="18"/>
  <c r="AN167" i="18"/>
  <c r="AN166" i="18"/>
  <c r="AN165" i="18"/>
  <c r="AN164" i="18"/>
  <c r="AN162" i="18"/>
  <c r="S14" i="6"/>
  <c r="AC99"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99"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E108" i="22" l="1"/>
  <c r="AD108" i="22"/>
  <c r="AO133" i="18"/>
  <c r="AB112" i="22"/>
  <c r="AB115" i="22"/>
  <c r="AB110" i="22"/>
  <c r="AB113" i="22"/>
  <c r="AO134" i="18" l="1"/>
  <c r="Y109" i="22"/>
  <c r="AB114" i="22"/>
  <c r="H33" i="1"/>
  <c r="H34" i="1"/>
  <c r="AD109" i="22" l="1"/>
  <c r="AE109" i="22"/>
  <c r="AO135" i="18"/>
  <c r="AB111" i="22"/>
  <c r="Y110" i="22"/>
  <c r="AB116" i="22"/>
  <c r="L119" i="22"/>
  <c r="AD110" i="22" l="1"/>
  <c r="AE110" i="22"/>
  <c r="AO136" i="18"/>
  <c r="Y111" i="22"/>
  <c r="H220" i="18"/>
  <c r="H221" i="18"/>
  <c r="H219" i="18"/>
  <c r="C219" i="18"/>
  <c r="C218" i="18"/>
  <c r="C217" i="18"/>
  <c r="C216" i="18"/>
  <c r="N111" i="22" l="1"/>
  <c r="AD111" i="22"/>
  <c r="AE111" i="22"/>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D112" i="22"/>
  <c r="AE112" i="22"/>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E113" i="22"/>
  <c r="AD113" i="22"/>
  <c r="AO139" i="18"/>
  <c r="Y114" i="22"/>
  <c r="AE114" i="22" l="1"/>
  <c r="AD114" i="22"/>
  <c r="AO140" i="18"/>
  <c r="Y115" i="22"/>
  <c r="J181" i="23"/>
  <c r="N115" i="22" l="1"/>
  <c r="AE115" i="22"/>
  <c r="AD115" i="22"/>
  <c r="AO141" i="18"/>
  <c r="Y117" i="22"/>
  <c r="Y116" i="22"/>
  <c r="M24" i="21"/>
  <c r="M23" i="21"/>
  <c r="M22" i="21"/>
  <c r="M21" i="21"/>
  <c r="M20" i="21"/>
  <c r="M19" i="21"/>
  <c r="M18" i="21"/>
  <c r="M17" i="21"/>
  <c r="M16" i="21"/>
  <c r="M15" i="21"/>
  <c r="AE116" i="22" l="1"/>
  <c r="AD116" i="22"/>
  <c r="AE117" i="22"/>
  <c r="AD117" i="22"/>
  <c r="AO142" i="18"/>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AJ357" i="9" s="1"/>
  <c r="AM360" i="9" s="1"/>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55" i="17"/>
  <c r="I55" i="17"/>
  <c r="J55" i="17"/>
  <c r="K55" i="17"/>
  <c r="L55" i="17"/>
  <c r="M55" i="17"/>
  <c r="N55" i="17"/>
  <c r="O55" i="17"/>
  <c r="P55" i="17"/>
  <c r="N217" i="1" l="1"/>
  <c r="L56" i="17"/>
  <c r="K103" i="17"/>
  <c r="J56" i="17"/>
  <c r="I103" i="17"/>
  <c r="N56" i="17"/>
  <c r="M103" i="17"/>
  <c r="K56" i="17"/>
  <c r="J103" i="17"/>
  <c r="I56" i="17"/>
  <c r="H103" i="17"/>
  <c r="M56" i="17"/>
  <c r="L103" i="17"/>
  <c r="P56" i="17"/>
  <c r="O103" i="17"/>
  <c r="H56" i="17"/>
  <c r="G103" i="17"/>
  <c r="O56" i="17"/>
  <c r="N103" i="17"/>
  <c r="AK99" i="18" l="1"/>
  <c r="F99" i="18"/>
  <c r="Y103" i="17"/>
  <c r="J104" i="17"/>
  <c r="AA103" i="17"/>
  <c r="L104" i="17"/>
  <c r="X103" i="17"/>
  <c r="I104" i="17"/>
  <c r="O104" i="17"/>
  <c r="AD103" i="17"/>
  <c r="M104" i="17"/>
  <c r="AB103" i="17"/>
  <c r="N104" i="17"/>
  <c r="AC103" i="17"/>
  <c r="W103" i="17"/>
  <c r="H104" i="17"/>
  <c r="Z103" i="17"/>
  <c r="K104" i="17"/>
  <c r="V103" i="17"/>
  <c r="G104" i="17"/>
  <c r="L108" i="18"/>
  <c r="AL99" i="18" l="1"/>
  <c r="AI99" i="18" s="1"/>
  <c r="AD104" i="17"/>
  <c r="O105" i="17"/>
  <c r="AD105" i="17" s="1"/>
  <c r="Z104" i="17"/>
  <c r="K105" i="17"/>
  <c r="Z105" i="17" s="1"/>
  <c r="H105" i="17"/>
  <c r="W105" i="17" s="1"/>
  <c r="W104" i="17"/>
  <c r="AA104" i="17"/>
  <c r="L105" i="17"/>
  <c r="AA105" i="17" s="1"/>
  <c r="X104" i="17"/>
  <c r="I105" i="17"/>
  <c r="X105" i="17" s="1"/>
  <c r="N105" i="17"/>
  <c r="AC105" i="17" s="1"/>
  <c r="AC104" i="17"/>
  <c r="G105" i="17"/>
  <c r="V105" i="17" s="1"/>
  <c r="V104" i="17"/>
  <c r="Y104" i="17"/>
  <c r="J105" i="17"/>
  <c r="Y105" i="17" s="1"/>
  <c r="M105" i="17"/>
  <c r="AB105" i="17" s="1"/>
  <c r="AB104" i="17"/>
  <c r="AJ99" i="18" l="1"/>
  <c r="AK101" i="18"/>
  <c r="F101" i="18"/>
  <c r="AK90" i="18"/>
  <c r="F90" i="18"/>
  <c r="AK100" i="18"/>
  <c r="F100" i="18"/>
  <c r="AH99" i="18"/>
  <c r="L99" i="18"/>
  <c r="L109" i="18"/>
  <c r="L101" i="18"/>
  <c r="L100" i="18"/>
  <c r="G55" i="17"/>
  <c r="F103" i="17" s="1"/>
  <c r="F104" i="17" s="1"/>
  <c r="E65" i="17"/>
  <c r="E35" i="17"/>
  <c r="E112"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56"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AC100" i="18" s="1" a="1"/>
  <c r="AC100" i="18" s="1"/>
  <c r="U103" i="17"/>
  <c r="K172" i="18"/>
  <c r="O101" i="18" l="1"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05" i="17"/>
  <c r="U105" i="17" s="1"/>
  <c r="U104"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95" i="17" l="1"/>
  <c r="G48" i="17"/>
  <c r="G49" i="17" s="1"/>
  <c r="F96" i="17"/>
  <c r="U96" i="17" s="1"/>
  <c r="AB95" i="17"/>
  <c r="H96" i="17"/>
  <c r="W96" i="17" s="1"/>
  <c r="I96" i="17"/>
  <c r="X96" i="17" s="1"/>
  <c r="AA95" i="17"/>
  <c r="N96" i="17"/>
  <c r="AC96" i="17" s="1"/>
  <c r="J48" i="17"/>
  <c r="J49" i="17"/>
  <c r="X95" i="17"/>
  <c r="J96" i="17"/>
  <c r="J97" i="17" s="1"/>
  <c r="N48" i="17"/>
  <c r="N49" i="17" s="1"/>
  <c r="M96" i="17"/>
  <c r="M97" i="17" s="1"/>
  <c r="G96" i="17"/>
  <c r="G97" i="17" s="1"/>
  <c r="V96" i="17"/>
  <c r="Z95" i="17"/>
  <c r="M48" i="17"/>
  <c r="M49" i="17"/>
  <c r="L96" i="17"/>
  <c r="L97" i="17" s="1"/>
  <c r="AA96" i="17"/>
  <c r="L48" i="17"/>
  <c r="L49" i="17" s="1"/>
  <c r="K96" i="17"/>
  <c r="Z96" i="17" s="1"/>
  <c r="H48" i="17"/>
  <c r="H49" i="17" s="1"/>
  <c r="V95" i="17"/>
  <c r="O48" i="17"/>
  <c r="O49" i="17" s="1"/>
  <c r="AC95" i="17"/>
  <c r="AD95" i="17"/>
  <c r="P48" i="17"/>
  <c r="P49" i="17" s="1"/>
  <c r="O96" i="17"/>
  <c r="AD96" i="17" s="1"/>
  <c r="O97" i="17"/>
  <c r="O98" i="17" s="1"/>
  <c r="AD97" i="17"/>
  <c r="I48" i="17"/>
  <c r="I49" i="17"/>
  <c r="W95" i="17"/>
  <c r="K48" i="17"/>
  <c r="K49" i="17"/>
  <c r="Y95" i="17"/>
  <c r="N97" i="17" l="1"/>
  <c r="F97" i="17"/>
  <c r="F98" i="17" s="1"/>
  <c r="AB96" i="17"/>
  <c r="Y96" i="17"/>
  <c r="M98" i="17"/>
  <c r="AB97" i="17"/>
  <c r="U98" i="17"/>
  <c r="G51" i="17"/>
  <c r="G52" i="17" s="1"/>
  <c r="I97" i="17"/>
  <c r="K97" i="17"/>
  <c r="K98" i="17" s="1"/>
  <c r="AD98" i="17"/>
  <c r="P51" i="17"/>
  <c r="P52" i="17" s="1"/>
  <c r="U97" i="17"/>
  <c r="H97" i="17"/>
  <c r="Y97" i="17"/>
  <c r="J98" i="17"/>
  <c r="AA97" i="17"/>
  <c r="L98" i="17"/>
  <c r="V97" i="17"/>
  <c r="G98" i="17"/>
  <c r="Z97" i="17" l="1"/>
  <c r="N98" i="17"/>
  <c r="AC97" i="17"/>
  <c r="H98" i="17"/>
  <c r="W97" i="17"/>
  <c r="I98" i="17"/>
  <c r="X97" i="17"/>
  <c r="Y98" i="17"/>
  <c r="K51" i="17"/>
  <c r="K52" i="17" s="1"/>
  <c r="Z98" i="17"/>
  <c r="L51" i="17"/>
  <c r="L52" i="17" s="1"/>
  <c r="V98" i="17"/>
  <c r="H51" i="17"/>
  <c r="H52" i="17" s="1"/>
  <c r="AA98" i="17"/>
  <c r="M51" i="17"/>
  <c r="M52" i="17" s="1"/>
  <c r="AB98" i="17"/>
  <c r="N51" i="17"/>
  <c r="N52" i="17" s="1"/>
  <c r="AC98" i="17" l="1"/>
  <c r="O51" i="17"/>
  <c r="O52" i="17" s="1"/>
  <c r="X98" i="17"/>
  <c r="J51" i="17"/>
  <c r="J52" i="17" s="1"/>
  <c r="W98" i="17"/>
  <c r="I51" i="17"/>
  <c r="I52"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D106" authorId="0" shapeId="0" xr:uid="{B7541BB6-608D-4C9C-9B1A-B5FDC4B0F2B4}">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H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58"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0"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1"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08"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family val="2"/>
          </rPr>
          <t>Michael:</t>
        </r>
        <r>
          <rPr>
            <sz val="9"/>
            <color indexed="81"/>
            <rFont val="Tahoma"/>
            <family val="2"/>
          </rPr>
          <t xml:space="preserve">
used for ws adjustment</t>
        </r>
      </text>
    </comment>
    <comment ref="H54"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<sst xmlns="http://schemas.openxmlformats.org/spreadsheetml/2006/main" count="7562" uniqueCount="1216">
  <si>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</si>
  <si>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</si>
  <si>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</si>
  <si>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</si>
  <si>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</si>
  <si>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</si>
  <si>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</si>
  <si>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</si>
  <si>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</si>
  <si>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</si>
  <si>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</si>
  <si>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</si>
  <si>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</si>
  <si>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</si>
  <si>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</si>
  <si>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</si>
  <si>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</si>
  <si>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</si>
  <si>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</si>
  <si>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</si>
  <si>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</si>
  <si>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</si>
  <si>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</si>
  <si>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</si>
  <si>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</si>
  <si>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</si>
  <si>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</si>
  <si>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</si>
  <si>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</si>
  <si>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</si>
  <si>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</si>
  <si>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</si>
  <si>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</si>
  <si>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</si>
  <si>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</si>
  <si>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</si>
  <si>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</si>
  <si>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</si>
  <si>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</si>
  <si>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</si>
  <si>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</si>
  <si>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</si>
  <si>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</si>
  <si>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</si>
  <si>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</si>
  <si>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</si>
  <si>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</si>
  <si>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</si>
  <si>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</si>
  <si>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</si>
  <si>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</si>
  <si>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</si>
  <si>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</si>
  <si>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</si>
  <si>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</si>
  <si>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</si>
  <si>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</si>
  <si>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</si>
  <si>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</si>
  <si>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</si>
  <si>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</si>
  <si>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</si>
  <si>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</si>
  <si>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</si>
  <si>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</si>
  <si>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</si>
  <si>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</si>
  <si>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</si>
  <si>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</si>
  <si>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</si>
  <si>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</si>
  <si>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</si>
  <si>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</si>
  <si>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</si>
  <si>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</si>
  <si>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</si>
  <si>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</si>
  <si>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</si>
  <si>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</si>
  <si>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</si>
  <si>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</si>
  <si>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</si>
  <si>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</si>
  <si>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</si>
  <si>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</si>
  <si>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</si>
  <si>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</si>
  <si>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</si>
  <si>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</si>
  <si>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</si>
  <si>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</si>
  <si>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</si>
  <si>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</si>
  <si>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</si>
  <si>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</si>
  <si>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</si>
  <si>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</si>
  <si>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</si>
  <si>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</si>
  <si>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</si>
  <si>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</si>
  <si>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</si>
  <si>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</si>
  <si>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</si>
  <si>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</si>
  <si>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</si>
  <si>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</si>
  <si>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</si>
  <si>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</si>
  <si>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</si>
  <si>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</si>
  <si>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</si>
  <si>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</si>
  <si>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</si>
  <si>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</si>
  <si>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</si>
  <si>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</si>
  <si>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</si>
  <si>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</si>
  <si>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</si>
  <si>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</si>
  <si>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</si>
  <si>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</si>
  <si>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</si>
  <si>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</si>
  <si>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</si>
  <si>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</si>
  <si>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</si>
  <si>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</si>
  <si>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</si>
  <si>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</si>
  <si>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</si>
  <si>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</si>
  <si>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</si>
  <si>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</si>
  <si>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</si>
  <si>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</si>
  <si>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</si>
  <si>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</si>
  <si>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</si>
  <si>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</si>
  <si>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</si>
  <si>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</si>
  <si>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</si>
  <si>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</si>
  <si>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</si>
  <si>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</si>
  <si>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</si>
  <si>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</si>
  <si>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</si>
  <si>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</si>
  <si>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</si>
  <si>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</si>
  <si>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</si>
  <si>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</si>
  <si>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</si>
  <si>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</si>
  <si>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</si>
  <si>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</si>
  <si>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</si>
  <si>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</si>
  <si>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</si>
  <si>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</si>
  <si>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</si>
  <si>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</si>
  <si>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</si>
  <si>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</si>
  <si>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</si>
  <si>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</si>
  <si>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</si>
  <si>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</si>
  <si>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</si>
  <si>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</si>
  <si>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</si>
  <si>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</si>
  <si>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</si>
  <si>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</si>
  <si>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</si>
  <si>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</si>
  <si>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</si>
  <si>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</si>
  <si>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</si>
  <si>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</si>
  <si>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</si>
  <si>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</si>
  <si>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</si>
  <si>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</si>
  <si>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</si>
  <si>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</si>
  <si>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</si>
  <si>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</si>
  <si>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</si>
  <si>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</si>
  <si>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</si>
  <si>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</si>
  <si>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</si>
  <si>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</si>
  <si>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</si>
  <si>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</si>
  <si>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</si>
  <si>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</si>
  <si>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</si>
  <si>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</si>
  <si>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</si>
  <si>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</si>
  <si>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</si>
  <si>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</si>
  <si>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</si>
  <si>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</si>
  <si>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</si>
  <si>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</si>
  <si>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</si>
  <si>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</si>
  <si>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</si>
  <si>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</si>
  <si>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</si>
  <si>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</si>
  <si>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</si>
  <si>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</si>
  <si>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</si>
  <si>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</si>
  <si>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</si>
  <si>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</si>
  <si>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</si>
  <si>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</si>
  <si>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</si>
  <si>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</si>
  <si>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</si>
  <si>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</si>
  <si>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</si>
  <si>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</si>
  <si>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</si>
  <si>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</si>
  <si>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</si>
  <si>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</si>
  <si>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</si>
  <si>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</si>
  <si>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</si>
  <si>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</si>
  <si>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</si>
  <si>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</si>
  <si>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</si>
  <si>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</si>
  <si>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</si>
  <si>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</si>
  <si>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</si>
  <si>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</si>
  <si>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</si>
  <si>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</si>
  <si>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</si>
  <si>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</si>
  <si>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</si>
  <si>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</si>
  <si>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</si>
  <si>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</si>
  <si>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</si>
  <si>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</si>
  <si>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</si>
  <si>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</si>
  <si>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</si>
  <si>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</si>
  <si>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</si>
  <si>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</si>
  <si>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</si>
  <si>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</si>
  <si>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</si>
  <si>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</si>
  <si>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</si>
  <si>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</si>
  <si>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</si>
  <si>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</si>
  <si>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</si>
  <si>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</si>
  <si>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</si>
  <si>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</si>
  <si>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</si>
  <si>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</si>
  <si>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</si>
  <si>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</si>
  <si>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</si>
  <si>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</si>
  <si>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</si>
  <si>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</si>
  <si>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</si>
  <si>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</si>
  <si>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</si>
  <si>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</si>
  <si>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</si>
  <si>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</si>
  <si>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</si>
  <si>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</si>
  <si>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</si>
  <si>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</si>
  <si>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</si>
  <si>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</si>
  <si>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</si>
  <si>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</si>
  <si>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</si>
  <si>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</si>
  <si>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</si>
  <si>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</si>
  <si>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</si>
  <si>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</si>
  <si>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</si>
  <si>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</si>
  <si>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</si>
  <si>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</si>
  <si>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</si>
  <si>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</si>
  <si>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</si>
  <si>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</si>
  <si>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</si>
  <si>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</si>
  <si>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</si>
  <si>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</si>
  <si>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</si>
  <si>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</si>
  <si>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</si>
  <si>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</si>
  <si>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</si>
  <si>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</si>
  <si>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</si>
  <si>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</si>
  <si>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</si>
  <si>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</si>
  <si>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</si>
  <si>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</si>
  <si>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</si>
  <si>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</si>
  <si>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</si>
  <si>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</si>
  <si>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</si>
  <si>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</si>
  <si>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</si>
  <si>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</si>
  <si>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</si>
  <si>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</si>
  <si>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</si>
  <si>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</si>
  <si>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</si>
  <si>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</si>
  <si>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</si>
  <si>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</si>
  <si>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</si>
  <si>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</si>
  <si>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</si>
  <si>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</si>
  <si>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</si>
  <si>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</si>
  <si>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</si>
  <si>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</si>
  <si>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</si>
  <si>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</si>
  <si>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</si>
  <si>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</si>
  <si>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</si>
  <si>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</si>
  <si>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</si>
  <si>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</si>
  <si>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</si>
  <si>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</si>
  <si>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</si>
  <si>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</si>
  <si>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</si>
  <si>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</si>
  <si>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</si>
  <si>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</si>
  <si>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</si>
  <si>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</si>
  <si>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</si>
  <si>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</si>
  <si>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</si>
  <si>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</si>
  <si>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</si>
  <si>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</si>
  <si>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</si>
  <si>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</si>
  <si>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</si>
  <si>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</si>
  <si>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</si>
  <si>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</si>
  <si>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</si>
  <si>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</si>
  <si>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</si>
  <si>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</si>
  <si>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</si>
  <si>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</si>
  <si>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</si>
  <si>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</si>
  <si>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</si>
  <si>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</si>
  <si>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</si>
  <si>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</si>
  <si>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</si>
  <si>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</si>
  <si>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</si>
  <si>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</si>
  <si>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</si>
  <si>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</si>
  <si>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</si>
  <si>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</si>
  <si>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</si>
  <si>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</si>
  <si>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</si>
  <si>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</si>
  <si>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</si>
  <si>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</si>
  <si>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</si>
  <si>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</si>
  <si>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</si>
  <si>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</si>
  <si>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</si>
  <si>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</si>
  <si>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</si>
  <si>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</si>
  <si>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</si>
  <si>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</si>
  <si>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</si>
  <si>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</si>
  <si>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</si>
  <si>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</si>
  <si>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</si>
  <si>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</si>
  <si>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</si>
  <si>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</si>
  <si>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</si>
  <si>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</si>
  <si>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</si>
  <si>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</si>
  <si>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</si>
  <si>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</si>
  <si>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</si>
  <si>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</si>
  <si>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</si>
  <si>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</si>
  <si>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</si>
  <si>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</si>
  <si>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</si>
  <si>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</si>
  <si>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</si>
  <si>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</si>
  <si>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</si>
  <si>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</si>
  <si>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</si>
  <si>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</si>
  <si>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</si>
  <si>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</si>
  <si>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</si>
  <si>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</si>
  <si>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</si>
  <si>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</si>
  <si>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</si>
  <si>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</si>
  <si>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</si>
  <si>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</si>
  <si>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</si>
  <si>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</si>
  <si>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</si>
  <si>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</si>
  <si>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</si>
  <si>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</si>
  <si>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</si>
  <si>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</si>
  <si>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</si>
  <si>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</si>
  <si>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</si>
  <si>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</si>
  <si>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</si>
  <si>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</si>
  <si>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</si>
  <si>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</si>
  <si>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</si>
  <si>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</si>
  <si>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</si>
  <si>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</si>
  <si>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</si>
  <si>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</si>
  <si>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</si>
  <si>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</si>
  <si>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</si>
  <si>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</si>
  <si>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</si>
  <si>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</si>
  <si>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</si>
  <si>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</si>
  <si>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</si>
  <si>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</si>
  <si>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</si>
  <si>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</si>
  <si>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</si>
  <si>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</si>
  <si>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</si>
  <si>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</si>
  <si>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</si>
  <si>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</si>
  <si>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</si>
  <si>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</si>
  <si>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</si>
  <si>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</si>
  <si>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</si>
  <si>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</si>
  <si>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</si>
  <si>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</si>
  <si>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</si>
  <si>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</si>
  <si>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</si>
  <si>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</si>
  <si>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</si>
  <si>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</si>
  <si>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</si>
  <si>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</si>
  <si>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</si>
  <si>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</si>
  <si>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</si>
  <si>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</si>
  <si>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</si>
  <si>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</si>
  <si>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</si>
  <si>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</si>
  <si>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</si>
  <si>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</si>
  <si>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</si>
  <si>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</si>
  <si>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</si>
  <si>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</si>
  <si>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</si>
  <si>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</si>
  <si>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</si>
  <si>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</si>
  <si>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</si>
  <si>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</si>
  <si>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</si>
  <si>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</si>
  <si>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</si>
  <si>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</si>
  <si>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</si>
  <si>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</si>
  <si>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</si>
  <si>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</si>
  <si>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</si>
  <si>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</si>
  <si>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</si>
  <si>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</si>
  <si>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</si>
  <si>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</si>
  <si>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</si>
  <si>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</si>
  <si>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</si>
  <si>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</si>
  <si>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</si>
  <si>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</si>
  <si>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</si>
  <si>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</si>
  <si>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</si>
  <si>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</si>
  <si>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</si>
  <si>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</si>
  <si>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</si>
  <si>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</si>
  <si>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</si>
  <si>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</si>
  <si>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</si>
  <si>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</si>
  <si>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</si>
  <si>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</si>
  <si>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</si>
  <si>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</si>
  <si>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</si>
  <si>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</si>
  <si>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</si>
  <si>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</si>
  <si>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</si>
  <si>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</si>
  <si>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</si>
  <si>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</si>
  <si>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</si>
  <si>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</si>
  <si>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</si>
  <si>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</si>
  <si>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</si>
  <si>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</si>
  <si>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</si>
  <si>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</si>
  <si>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</si>
  <si>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</si>
  <si>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</si>
  <si>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</si>
  <si>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</si>
  <si>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</si>
  <si>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</si>
  <si>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</si>
  <si>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</si>
  <si>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</si>
  <si>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</si>
  <si>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</si>
  <si>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</si>
  <si>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</si>
  <si>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</si>
  <si>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</si>
  <si>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</si>
  <si>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</si>
  <si>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</si>
  <si>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</si>
  <si>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</si>
  <si>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</si>
  <si>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</si>
  <si>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</si>
  <si>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</si>
  <si>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</si>
  <si>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</si>
  <si>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</si>
  <si>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</si>
  <si>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</si>
  <si>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</si>
  <si>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</si>
  <si>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</si>
  <si>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</si>
  <si>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</si>
  <si>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</si>
  <si>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</si>
  <si>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</si>
  <si>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</si>
  <si>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</si>
  <si>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</si>
  <si>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</si>
  <si>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</si>
  <si>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</si>
  <si>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</si>
  <si>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</si>
  <si>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</si>
  <si>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</si>
  <si>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</si>
  <si>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</si>
  <si>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</si>
  <si>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</si>
  <si>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</si>
  <si>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</si>
  <si>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</si>
  <si>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</si>
  <si>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</si>
  <si>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</si>
  <si>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</si>
  <si>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</si>
  <si>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</si>
  <si>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</si>
  <si>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</si>
  <si>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</si>
  <si>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</si>
  <si>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</si>
  <si>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</si>
  <si>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</si>
  <si>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</si>
  <si>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</si>
  <si>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</si>
  <si>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</si>
  <si>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</si>
  <si>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</si>
  <si>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</si>
  <si>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</si>
  <si>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</si>
  <si>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</si>
  <si>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</si>
  <si>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</si>
  <si>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</si>
  <si>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</si>
  <si>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</si>
  <si>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</si>
  <si>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</si>
  <si>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</si>
  <si>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</si>
  <si>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</si>
  <si>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</si>
  <si>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</si>
  <si>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</si>
  <si>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</si>
  <si>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</si>
  <si>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</si>
  <si>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</si>
  <si>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</si>
  <si>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</si>
  <si>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</si>
  <si>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</si>
  <si>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</si>
  <si>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</si>
  <si>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</si>
  <si>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</si>
  <si>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</si>
  <si>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</si>
  <si>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</si>
  <si>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</si>
  <si>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</si>
  <si>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</si>
  <si>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</si>
  <si>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</si>
  <si>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</si>
  <si>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</si>
  <si>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</si>
  <si>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</si>
  <si>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</si>
  <si>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</si>
  <si>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</si>
  <si>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</si>
  <si>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</si>
  <si>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</si>
  <si>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</si>
  <si>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</si>
  <si>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</si>
  <si>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</si>
  <si>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</si>
  <si>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</si>
  <si>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</si>
  <si>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</si>
  <si>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</si>
  <si>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</si>
  <si>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</si>
  <si>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</si>
  <si>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</si>
  <si>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</si>
  <si>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</si>
  <si>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</si>
  <si>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</si>
  <si>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</si>
  <si>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</si>
  <si>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</si>
  <si>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</si>
  <si>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</si>
  <si>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</si>
  <si>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</si>
  <si>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</si>
  <si>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</si>
  <si>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</si>
  <si>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</si>
  <si>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</si>
  <si>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</si>
  <si>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</si>
  <si>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</si>
  <si>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</si>
  <si>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</si>
  <si>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</si>
  <si>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</si>
  <si>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</si>
  <si>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</si>
  <si>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</si>
  <si>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</si>
  <si>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</si>
  <si>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</si>
  <si>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</si>
  <si>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</si>
  <si>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</si>
  <si>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</si>
  <si>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</si>
  <si>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</si>
  <si>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</si>
  <si>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</si>
  <si>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</si>
  <si>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</si>
  <si>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</si>
  <si>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</si>
  <si>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</si>
  <si>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</si>
  <si>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</si>
  <si>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</si>
  <si>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</si>
  <si>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</si>
  <si>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</si>
  <si>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</si>
  <si>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</si>
  <si>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</si>
  <si>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</si>
  <si>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</si>
  <si>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</si>
  <si>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</si>
  <si>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</si>
  <si>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</si>
  <si>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</si>
  <si>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</si>
  <si>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</si>
  <si>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</si>
  <si>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</si>
  <si>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</si>
  <si>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</si>
  <si>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</si>
  <si>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</si>
  <si>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</si>
  <si>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</si>
  <si>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</si>
  <si>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</si>
  <si>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</si>
  <si>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</si>
  <si>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</si>
  <si>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</si>
  <si>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</si>
  <si>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</si>
  <si>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</si>
  <si>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</si>
  <si>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</si>
  <si>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</si>
  <si>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</si>
  <si>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</si>
  <si>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</si>
  <si>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</si>
  <si>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</si>
  <si>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</si>
  <si>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</si>
  <si>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</si>
  <si>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</si>
  <si>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</si>
  <si>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</si>
  <si>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</si>
  <si>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</si>
  <si>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</si>
  <si>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</si>
  <si>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</si>
  <si>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</si>
  <si>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</si>
  <si>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</si>
  <si>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</si>
  <si>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</si>
  <si>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</si>
  <si>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</si>
  <si>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</si>
  <si>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</si>
  <si>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</si>
  <si>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</si>
  <si>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</si>
  <si>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</si>
  <si>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</si>
  <si>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</si>
  <si>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</si>
  <si>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</si>
  <si>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</si>
  <si>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</si>
  <si>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</si>
  <si>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</si>
  <si>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</si>
  <si>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</si>
  <si>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</si>
  <si>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</si>
  <si>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</si>
  <si>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</si>
  <si>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</si>
  <si>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</si>
  <si>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</si>
  <si>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</si>
  <si>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</si>
  <si>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</si>
  <si>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</si>
  <si>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</si>
  <si>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</si>
  <si>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</si>
  <si>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</si>
  <si>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</si>
  <si>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</si>
  <si>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</si>
  <si>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</si>
  <si>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</si>
  <si>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</si>
  <si>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</si>
  <si>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</si>
  <si>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</si>
  <si>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</si>
  <si>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</si>
  <si>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</si>
  <si>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</si>
  <si>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</si>
  <si>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</si>
  <si>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</si>
  <si>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</si>
  <si>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</si>
  <si>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</si>
  <si>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</si>
  <si>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</si>
  <si>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</si>
  <si>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</si>
  <si>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</si>
  <si>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</si>
  <si>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</si>
  <si>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</si>
  <si>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</si>
  <si>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</si>
  <si>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</si>
  <si>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</si>
  <si>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</si>
  <si>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</si>
  <si>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</si>
  <si>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</si>
  <si>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</si>
  <si>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</si>
  <si>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</si>
  <si>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</si>
  <si>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</si>
  <si>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</si>
  <si>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</si>
  <si>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</si>
  <si>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</si>
  <si>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</si>
  <si>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</si>
  <si>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</si>
  <si>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</si>
  <si>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</si>
  <si>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</si>
  <si>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</si>
  <si>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</si>
  <si>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</si>
  <si>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</si>
  <si>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</si>
  <si>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</si>
  <si>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</si>
  <si>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</si>
  <si>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</si>
  <si>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</si>
  <si>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</si>
  <si>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</si>
  <si>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</si>
  <si>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</si>
  <si>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</si>
  <si>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</si>
  <si>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</si>
  <si>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</si>
  <si>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</si>
  <si>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</si>
  <si>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</si>
  <si>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</si>
  <si>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</si>
  <si>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</si>
  <si>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</si>
  <si>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</si>
  <si>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</si>
  <si>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</si>
  <si>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</si>
  <si>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</si>
  <si>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</si>
  <si>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</si>
  <si>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</si>
  <si>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</si>
  <si>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</si>
  <si>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</si>
  <si>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</si>
  <si>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</si>
  <si>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</si>
  <si>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</si>
  <si>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</si>
  <si>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</si>
  <si>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</si>
  <si>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</si>
  <si>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</si>
  <si>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</si>
  <si>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</si>
  <si>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</si>
  <si>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</si>
  <si>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</si>
  <si>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</si>
  <si>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</si>
  <si>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</si>
  <si>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</si>
  <si>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</si>
  <si>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</si>
  <si>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</si>
  <si>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</si>
  <si>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</si>
  <si>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</si>
  <si>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</si>
  <si>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</si>
  <si>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</si>
  <si>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</si>
  <si>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</si>
  <si>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</si>
  <si>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</si>
  <si>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</si>
  <si>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</si>
  <si>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</si>
  <si>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</si>
  <si>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</si>
  <si>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</si>
  <si>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</si>
  <si>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</si>
  <si>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</si>
  <si>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</si>
  <si>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</si>
  <si>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</si>
  <si>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</si>
  <si>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</si>
  <si>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</si>
  <si>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</si>
  <si>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</si>
  <si>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</si>
  <si>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</si>
  <si>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</si>
  <si>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</si>
  <si>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</si>
  <si>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</si>
  <si>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</si>
  <si>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</si>
  <si>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</si>
  <si>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</si>
  <si>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</si>
  <si>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</si>
  <si>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</si>
  <si>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</si>
  <si>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</si>
  <si>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</si>
  <si>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</si>
  <si>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</si>
  <si>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</si>
  <si>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</si>
  <si>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</si>
  <si>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</si>
  <si>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</si>
  <si>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</si>
  <si>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</si>
  <si>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</si>
  <si>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</si>
  <si>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</si>
  <si>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</si>
  <si>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</si>
  <si>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</si>
  <si>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</si>
  <si>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</si>
  <si>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</si>
  <si>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</si>
  <si>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</si>
  <si>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</si>
  <si>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</si>
  <si>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</si>
  <si>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</si>
  <si>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</si>
  <si>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</si>
  <si>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</si>
  <si>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</si>
  <si>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</si>
  <si>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</si>
  <si>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</si>
  <si>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</si>
  <si>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</si>
  <si>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</si>
  <si>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</si>
  <si>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</si>
  <si>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</si>
  <si>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</si>
  <si>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</si>
  <si>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</si>
  <si>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</si>
  <si>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</si>
  <si>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</si>
  <si>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</si>
  <si>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</si>
  <si>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</si>
  <si>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</si>
  <si>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</si>
  <si>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</si>
  <si>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</si>
  <si>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</si>
  <si>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</si>
  <si>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</si>
  <si>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</si>
  <si>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</si>
  <si>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</si>
  <si>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</si>
  <si>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</si>
  <si>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</si>
  <si>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</si>
  <si>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</si>
  <si>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</si>
  <si>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</si>
  <si>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</si>
  <si>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</si>
  <si>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</si>
  <si>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</si>
  <si>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</si>
  <si>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</si>
  <si>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</si>
  <si>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</si>
  <si>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</si>
  <si>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</si>
  <si>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</si>
  <si>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</si>
  <si>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</si>
  <si>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False brk dates</t>
  </si>
  <si>
    <t>Identification</t>
  </si>
  <si>
    <t>Real Brk</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</si>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</sst>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1"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amily val="2"/>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8">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16" fontId="22" fillId="18" borderId="24" xfId="8" applyNumberFormat="1" applyAlignment="1"/>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69</xdr:row>
      <xdr:rowOff>116416</xdr:rowOff>
    </xdr:from>
    <xdr:to>
      <xdr:col>25</xdr:col>
      <xdr:colOff>254002</xdr:colOff>
      <xdr:row>88</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L147"/>
  <sheetViews>
    <sheetView topLeftCell="A85" workbookViewId="0">
      <selection activeCell="AB108" sqref="AB108"/>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32"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row>
    <row r="2" spans="1:32"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row>
    <row r="3" spans="1:32"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row>
    <row r="4" spans="1:32" customFormat="1" ht="12" customHeight="1" x14ac:dyDescent="0.35">
      <c r="A4" s="6"/>
      <c r="B4" s="7"/>
      <c r="C4" s="12"/>
      <c r="D4" s="12"/>
      <c r="E4" s="12" t="s">
        <v>1</v>
      </c>
      <c r="F4" s="13"/>
      <c r="G4" s="14" t="s">
        <v>975</v>
      </c>
      <c r="H4" s="13"/>
      <c r="I4" s="13" t="s">
        <v>303</v>
      </c>
      <c r="J4" s="13"/>
      <c r="K4" s="13"/>
      <c r="L4" s="13"/>
      <c r="M4" s="13"/>
      <c r="N4" s="13"/>
      <c r="O4" s="13"/>
      <c r="P4" s="13"/>
      <c r="Q4" s="13"/>
      <c r="R4" s="13"/>
      <c r="S4" s="15"/>
      <c r="T4" s="13"/>
      <c r="U4" s="15"/>
      <c r="V4" s="15"/>
      <c r="W4" s="16"/>
      <c r="X4" s="8"/>
      <c r="Y4" s="8"/>
      <c r="Z4" s="8"/>
      <c r="AA4" s="8"/>
      <c r="AB4" s="8"/>
      <c r="AC4" s="8"/>
      <c r="AD4" s="8"/>
    </row>
    <row r="5" spans="1:32"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c r="AD5" s="8"/>
    </row>
    <row r="6" spans="1:32" customFormat="1" ht="12" customHeight="1" x14ac:dyDescent="0.35">
      <c r="A6" s="6"/>
      <c r="B6" s="7"/>
      <c r="C6" s="17"/>
      <c r="D6" s="12"/>
      <c r="E6" s="17"/>
      <c r="F6" s="13"/>
      <c r="G6" s="44"/>
      <c r="H6" s="13" t="s">
        <v>976</v>
      </c>
      <c r="I6" s="241" t="s">
        <v>1159</v>
      </c>
      <c r="J6" s="13"/>
      <c r="K6" s="13"/>
      <c r="L6" s="13"/>
      <c r="M6" s="13"/>
      <c r="N6" s="13"/>
      <c r="O6" s="13"/>
      <c r="P6" s="13"/>
      <c r="Q6" s="13"/>
      <c r="R6" s="13"/>
      <c r="S6" s="15"/>
      <c r="T6" s="19"/>
      <c r="U6" s="15"/>
      <c r="V6" s="15"/>
      <c r="W6" s="16"/>
      <c r="X6" s="8"/>
      <c r="Y6" s="8"/>
      <c r="Z6" s="8"/>
      <c r="AA6" s="8"/>
      <c r="AB6" s="8"/>
      <c r="AC6" s="8"/>
      <c r="AD6" s="8"/>
    </row>
    <row r="7" spans="1:32"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c r="AD7" s="8"/>
    </row>
    <row r="8" spans="1:32"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c r="AD8" s="8"/>
    </row>
    <row r="9" spans="1:32"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c r="AD9" s="8"/>
    </row>
    <row r="10" spans="1:32"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c r="AD10" s="8"/>
    </row>
    <row r="11" spans="1:32"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c r="AD11" s="7"/>
      <c r="AE11" s="7"/>
      <c r="AF11" s="7"/>
    </row>
    <row r="12" spans="1:32"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c r="AD12" s="7"/>
      <c r="AE12" s="7"/>
      <c r="AF12" s="7"/>
    </row>
    <row r="13" spans="1:32"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c r="AD13" s="8"/>
      <c r="AE13" s="8"/>
      <c r="AF13" s="8"/>
    </row>
    <row r="14" spans="1:32" customFormat="1" ht="12" customHeight="1" x14ac:dyDescent="0.35">
      <c r="A14" s="6"/>
      <c r="B14" s="7"/>
      <c r="C14" s="17"/>
      <c r="D14" s="17"/>
      <c r="E14" s="17"/>
      <c r="F14" s="26"/>
      <c r="G14" s="646" t="s">
        <v>955</v>
      </c>
      <c r="H14" s="32"/>
      <c r="I14" s="34" t="s">
        <v>957</v>
      </c>
      <c r="J14" s="32"/>
      <c r="K14" s="32"/>
      <c r="L14" s="32"/>
      <c r="M14" s="32"/>
      <c r="N14" s="32"/>
      <c r="O14" s="32"/>
      <c r="P14" s="32"/>
      <c r="Q14" s="32"/>
      <c r="R14" s="32"/>
      <c r="S14" s="32"/>
      <c r="T14" s="32"/>
      <c r="U14" s="32"/>
      <c r="V14" s="32"/>
      <c r="W14" s="32"/>
      <c r="X14" s="30"/>
      <c r="Y14" s="16"/>
      <c r="Z14" s="8"/>
      <c r="AA14" s="8"/>
      <c r="AB14" s="8"/>
      <c r="AC14" s="8"/>
      <c r="AD14" s="8"/>
      <c r="AE14" s="8"/>
      <c r="AF14" s="8"/>
    </row>
    <row r="15" spans="1:32" customFormat="1" ht="12" customHeight="1" x14ac:dyDescent="0.35">
      <c r="A15" s="6"/>
      <c r="B15" s="7"/>
      <c r="C15" s="17"/>
      <c r="D15" s="17"/>
      <c r="E15" s="17"/>
      <c r="F15" s="26"/>
      <c r="H15" s="32"/>
      <c r="K15" s="32"/>
      <c r="L15" s="32"/>
      <c r="M15" s="32"/>
      <c r="N15" s="32"/>
      <c r="O15" s="32"/>
      <c r="P15" s="34" t="s">
        <v>1072</v>
      </c>
      <c r="Q15" s="34"/>
      <c r="R15" s="32"/>
      <c r="S15" s="32"/>
      <c r="T15" s="32"/>
      <c r="U15" s="34" t="s">
        <v>1073</v>
      </c>
      <c r="V15" s="34"/>
      <c r="W15" s="32"/>
      <c r="X15" s="32"/>
      <c r="Y15" s="16"/>
      <c r="Z15" s="8"/>
      <c r="AA15" s="8"/>
      <c r="AB15" s="8"/>
      <c r="AC15" s="8"/>
      <c r="AD15" s="8"/>
      <c r="AE15" s="8"/>
      <c r="AF15" s="8"/>
    </row>
    <row r="16" spans="1:32" customFormat="1" ht="12" customHeight="1" x14ac:dyDescent="0.35">
      <c r="A16" s="6"/>
      <c r="B16" s="7"/>
      <c r="C16" s="17"/>
      <c r="D16" s="17"/>
      <c r="E16" s="17"/>
      <c r="F16" s="26"/>
      <c r="G16" t="s">
        <v>949</v>
      </c>
      <c r="H16" s="32" t="s">
        <v>1118</v>
      </c>
      <c r="I16" t="s">
        <v>1119</v>
      </c>
      <c r="K16" t="s">
        <v>956</v>
      </c>
      <c r="L16" s="32" t="s">
        <v>1118</v>
      </c>
      <c r="M16" t="s">
        <v>1119</v>
      </c>
      <c r="N16" s="32"/>
      <c r="O16" t="s">
        <v>950</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c r="AD16" s="8"/>
      <c r="AE16" s="8"/>
      <c r="AF16" s="8"/>
    </row>
    <row r="17" spans="1:32"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c r="AD17" s="8"/>
      <c r="AE17" s="8"/>
      <c r="AF17" s="8"/>
    </row>
    <row r="18" spans="1:32" customFormat="1" ht="12" customHeight="1" x14ac:dyDescent="0.35">
      <c r="A18" s="6"/>
      <c r="B18" s="7"/>
      <c r="C18" s="17"/>
      <c r="D18" s="17"/>
      <c r="E18" s="17"/>
      <c r="F18" s="26"/>
      <c r="G18" s="489" t="s">
        <v>921</v>
      </c>
      <c r="H18" s="199" t="b">
        <v>1</v>
      </c>
      <c r="I18" s="199" t="b">
        <v>1</v>
      </c>
      <c r="K18" s="663" t="s">
        <v>799</v>
      </c>
      <c r="L18" s="199" t="b">
        <v>1</v>
      </c>
      <c r="M18" s="850" t="b">
        <v>1</v>
      </c>
      <c r="N18" s="32"/>
      <c r="O18" s="489" t="s">
        <v>799</v>
      </c>
      <c r="P18" s="199" t="b">
        <v>1</v>
      </c>
      <c r="Q18" s="199" t="b">
        <v>1</v>
      </c>
      <c r="R18" s="199" t="b">
        <v>1</v>
      </c>
      <c r="S18" s="199" t="b">
        <v>0</v>
      </c>
      <c r="T18" s="32"/>
      <c r="U18" s="199" t="b">
        <v>1</v>
      </c>
      <c r="V18" s="199" t="b">
        <v>1</v>
      </c>
      <c r="W18" s="199" t="b">
        <v>1</v>
      </c>
      <c r="X18" s="199" t="b">
        <v>0</v>
      </c>
      <c r="Y18" s="16"/>
      <c r="Z18" s="8"/>
      <c r="AA18" s="8"/>
      <c r="AB18" s="8"/>
      <c r="AC18" s="8"/>
      <c r="AD18" s="8"/>
      <c r="AE18" s="8"/>
      <c r="AF18" s="8"/>
    </row>
    <row r="19" spans="1:32" customFormat="1" ht="12" customHeight="1" x14ac:dyDescent="0.35">
      <c r="A19" s="6"/>
      <c r="B19" s="7"/>
      <c r="C19" s="17"/>
      <c r="D19" s="17"/>
      <c r="E19" s="17"/>
      <c r="F19" s="26"/>
      <c r="G19" s="489" t="s">
        <v>62</v>
      </c>
      <c r="H19" s="199" t="b">
        <v>0</v>
      </c>
      <c r="I19" s="199" t="b">
        <v>0</v>
      </c>
      <c r="K19" s="663" t="s">
        <v>326</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c r="AD19" s="8"/>
      <c r="AE19" s="8"/>
      <c r="AF19" s="8"/>
    </row>
    <row r="20" spans="1:32" customFormat="1" ht="12" customHeight="1" x14ac:dyDescent="0.35">
      <c r="A20" s="6"/>
      <c r="B20" s="7"/>
      <c r="C20" s="17"/>
      <c r="D20" s="17"/>
      <c r="E20" s="17"/>
      <c r="F20" s="26"/>
      <c r="G20" s="489" t="s">
        <v>66</v>
      </c>
      <c r="H20" s="199" t="b">
        <v>0</v>
      </c>
      <c r="I20" s="199" t="b">
        <v>0</v>
      </c>
      <c r="K20" s="489" t="s">
        <v>327</v>
      </c>
      <c r="L20" s="199" t="b">
        <v>0</v>
      </c>
      <c r="M20" s="234" t="b">
        <v>0</v>
      </c>
      <c r="N20" s="32"/>
      <c r="O20" s="489" t="s">
        <v>921</v>
      </c>
      <c r="P20" s="199" t="b">
        <v>1</v>
      </c>
      <c r="Q20" s="199" t="b">
        <v>1</v>
      </c>
      <c r="R20" s="199" t="b">
        <v>1</v>
      </c>
      <c r="S20" s="199" t="b">
        <v>0</v>
      </c>
      <c r="T20" s="32"/>
      <c r="U20" s="199" t="b">
        <v>1</v>
      </c>
      <c r="V20" s="199" t="b">
        <v>1</v>
      </c>
      <c r="W20" s="199" t="b">
        <v>0</v>
      </c>
      <c r="X20" s="199" t="b">
        <v>0</v>
      </c>
      <c r="Y20" s="16"/>
      <c r="Z20" s="8"/>
      <c r="AA20" s="8"/>
      <c r="AB20" s="8"/>
      <c r="AC20" s="8"/>
      <c r="AD20" s="8"/>
      <c r="AE20" s="8"/>
      <c r="AF20" s="8"/>
    </row>
    <row r="21" spans="1:32" customFormat="1" ht="12" customHeight="1" x14ac:dyDescent="0.35">
      <c r="A21" s="6"/>
      <c r="B21" s="7"/>
      <c r="C21" s="17"/>
      <c r="D21" s="17"/>
      <c r="E21" s="17"/>
      <c r="F21" s="26"/>
      <c r="G21" s="489" t="s">
        <v>69</v>
      </c>
      <c r="H21" s="199" t="b">
        <v>0</v>
      </c>
      <c r="I21" s="199" t="b">
        <v>0</v>
      </c>
      <c r="K21" s="489" t="s">
        <v>951</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c r="AD21" s="8"/>
      <c r="AE21" s="8"/>
      <c r="AF21" s="8"/>
    </row>
    <row r="22" spans="1:32" customFormat="1" ht="12" customHeight="1" x14ac:dyDescent="0.35">
      <c r="A22" s="6"/>
      <c r="B22" s="7"/>
      <c r="C22" s="17"/>
      <c r="D22" s="17"/>
      <c r="E22" s="17"/>
      <c r="F22" s="26"/>
      <c r="G22" s="489" t="s">
        <v>70</v>
      </c>
      <c r="H22" s="199" t="b">
        <v>0</v>
      </c>
      <c r="I22" s="199" t="b">
        <v>0</v>
      </c>
      <c r="K22" s="663" t="s">
        <v>328</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c r="AD22" s="8"/>
      <c r="AE22" s="8"/>
      <c r="AF22" s="8"/>
    </row>
    <row r="23" spans="1:32" customFormat="1" ht="12" customHeight="1" x14ac:dyDescent="0.35">
      <c r="A23" s="6"/>
      <c r="B23" s="7"/>
      <c r="C23" s="17"/>
      <c r="D23" s="17"/>
      <c r="E23" s="17"/>
      <c r="F23" s="26"/>
      <c r="G23" s="489" t="s">
        <v>65</v>
      </c>
      <c r="H23" s="199" t="b">
        <v>1</v>
      </c>
      <c r="I23" s="199" t="b">
        <v>1</v>
      </c>
      <c r="K23" s="663" t="s">
        <v>1064</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c r="AD23" s="8"/>
      <c r="AE23" s="8"/>
      <c r="AF23" s="8"/>
    </row>
    <row r="24" spans="1:32" customFormat="1" ht="12" customHeight="1" x14ac:dyDescent="0.35">
      <c r="A24" s="6"/>
      <c r="B24" s="7"/>
      <c r="C24" s="17"/>
      <c r="D24" s="17"/>
      <c r="E24" s="17"/>
      <c r="F24" s="26"/>
      <c r="G24" s="489" t="s">
        <v>1203</v>
      </c>
      <c r="H24" s="199" t="b">
        <v>1</v>
      </c>
      <c r="I24" s="199" t="b">
        <v>1</v>
      </c>
      <c r="K24" s="663" t="s">
        <v>329</v>
      </c>
      <c r="L24" s="199" t="b">
        <v>0</v>
      </c>
      <c r="M24" s="199" t="b">
        <v>0</v>
      </c>
      <c r="N24" s="32"/>
      <c r="O24" s="489" t="s">
        <v>327</v>
      </c>
      <c r="P24" s="199" t="b">
        <v>1</v>
      </c>
      <c r="Q24" s="199" t="b">
        <v>1</v>
      </c>
      <c r="R24" s="199" t="b">
        <v>1</v>
      </c>
      <c r="S24" s="199" t="b">
        <v>0</v>
      </c>
      <c r="T24" s="32"/>
      <c r="U24" s="199" t="b">
        <v>1</v>
      </c>
      <c r="V24" s="199" t="b">
        <v>1</v>
      </c>
      <c r="W24" s="199" t="b">
        <v>0</v>
      </c>
      <c r="X24" s="199" t="b">
        <v>0</v>
      </c>
      <c r="Y24" s="16"/>
      <c r="Z24" s="8"/>
      <c r="AA24" s="8"/>
      <c r="AB24" s="8"/>
      <c r="AC24" s="8"/>
      <c r="AD24" s="8"/>
      <c r="AE24" s="8"/>
      <c r="AF24" s="8"/>
    </row>
    <row r="25" spans="1:32" customFormat="1" ht="12" customHeight="1" x14ac:dyDescent="0.35">
      <c r="A25" s="6"/>
      <c r="B25" s="7"/>
      <c r="C25" s="17"/>
      <c r="D25" s="17"/>
      <c r="E25" s="17"/>
      <c r="F25" s="26"/>
      <c r="G25" s="489" t="s">
        <v>1198</v>
      </c>
      <c r="H25" s="199" t="b">
        <v>0</v>
      </c>
      <c r="I25" s="199" t="b">
        <v>0</v>
      </c>
      <c r="K25" s="663" t="s">
        <v>952</v>
      </c>
      <c r="L25" s="199" t="b">
        <v>0</v>
      </c>
      <c r="M25" s="199" t="b">
        <v>0</v>
      </c>
      <c r="N25" s="32"/>
      <c r="O25" s="489" t="s">
        <v>951</v>
      </c>
      <c r="P25" s="199" t="b">
        <v>1</v>
      </c>
      <c r="Q25" s="199" t="b">
        <v>1</v>
      </c>
      <c r="R25" s="199" t="b">
        <v>1</v>
      </c>
      <c r="S25" s="199" t="b">
        <v>0</v>
      </c>
      <c r="T25" s="32"/>
      <c r="U25" s="199" t="b">
        <v>1</v>
      </c>
      <c r="V25" s="199" t="b">
        <v>1</v>
      </c>
      <c r="W25" s="199" t="b">
        <v>0</v>
      </c>
      <c r="X25" s="199" t="b">
        <v>0</v>
      </c>
      <c r="Y25" s="16"/>
      <c r="Z25" s="8"/>
      <c r="AA25" s="8"/>
      <c r="AB25" s="8"/>
      <c r="AC25" s="8"/>
      <c r="AD25" s="8"/>
      <c r="AE25" s="8"/>
      <c r="AF25" s="8"/>
    </row>
    <row r="26" spans="1:32" customFormat="1" ht="12" customHeight="1" x14ac:dyDescent="0.35">
      <c r="A26" s="6"/>
      <c r="B26" s="7"/>
      <c r="C26" s="17"/>
      <c r="D26" s="17"/>
      <c r="E26" s="17"/>
      <c r="F26" s="26"/>
      <c r="G26" s="489" t="s">
        <v>63</v>
      </c>
      <c r="H26" s="199" t="b">
        <v>1</v>
      </c>
      <c r="I26" s="199" t="b">
        <v>1</v>
      </c>
      <c r="K26" s="663" t="s">
        <v>330</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c r="AD26" s="8"/>
      <c r="AE26" s="8"/>
      <c r="AF26" s="8"/>
    </row>
    <row r="27" spans="1:32" customFormat="1" ht="12" customHeight="1" x14ac:dyDescent="0.35">
      <c r="A27" s="6"/>
      <c r="B27" s="7"/>
      <c r="C27" s="17"/>
      <c r="D27" s="17"/>
      <c r="E27" s="17"/>
      <c r="F27" s="26"/>
      <c r="G27" s="489" t="s">
        <v>922</v>
      </c>
      <c r="H27" s="199" t="b">
        <v>1</v>
      </c>
      <c r="I27" s="199" t="b">
        <v>1</v>
      </c>
      <c r="K27" s="664" t="s">
        <v>953</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c r="AD27" s="8"/>
      <c r="AE27" s="8"/>
      <c r="AF27" s="8"/>
    </row>
    <row r="28" spans="1:32" customFormat="1" ht="12" customHeight="1" x14ac:dyDescent="0.35">
      <c r="A28" s="6"/>
      <c r="B28" s="7"/>
      <c r="C28" s="17"/>
      <c r="D28" s="17"/>
      <c r="E28" s="17"/>
      <c r="F28" s="26"/>
      <c r="G28" s="489" t="s">
        <v>214</v>
      </c>
      <c r="H28" s="199" t="b">
        <v>1</v>
      </c>
      <c r="I28" s="199" t="b">
        <v>1</v>
      </c>
      <c r="K28" s="664" t="s">
        <v>331</v>
      </c>
      <c r="L28" s="199" t="b">
        <v>0</v>
      </c>
      <c r="M28" s="199" t="b">
        <v>0</v>
      </c>
      <c r="N28" s="32"/>
      <c r="O28" s="489" t="s">
        <v>1203</v>
      </c>
      <c r="P28" s="199" t="b">
        <v>1</v>
      </c>
      <c r="Q28" s="199" t="b">
        <v>1</v>
      </c>
      <c r="R28" s="199" t="b">
        <v>1</v>
      </c>
      <c r="S28" s="199" t="b">
        <v>0</v>
      </c>
      <c r="T28" s="32"/>
      <c r="U28" s="199" t="b">
        <v>1</v>
      </c>
      <c r="V28" s="199" t="b">
        <v>1</v>
      </c>
      <c r="W28" s="199" t="b">
        <v>0</v>
      </c>
      <c r="X28" s="199" t="b">
        <v>0</v>
      </c>
      <c r="Y28" s="16"/>
      <c r="Z28" s="8"/>
      <c r="AA28" s="8"/>
      <c r="AB28" s="8"/>
      <c r="AC28" s="8"/>
      <c r="AD28" s="8"/>
      <c r="AE28" s="8"/>
      <c r="AF28" s="8"/>
    </row>
    <row r="29" spans="1:32" customFormat="1" ht="12" customHeight="1" x14ac:dyDescent="0.35">
      <c r="A29" s="6"/>
      <c r="B29" s="7"/>
      <c r="C29" s="17"/>
      <c r="D29" s="17"/>
      <c r="E29" s="17"/>
      <c r="F29" s="26"/>
      <c r="G29" s="489" t="s">
        <v>60</v>
      </c>
      <c r="H29" s="199" t="b">
        <v>1</v>
      </c>
      <c r="I29" s="199" t="b">
        <v>1</v>
      </c>
      <c r="K29" s="664" t="s">
        <v>954</v>
      </c>
      <c r="L29" s="199" t="b">
        <v>0</v>
      </c>
      <c r="M29" s="199" t="b">
        <v>0</v>
      </c>
      <c r="N29" s="32"/>
      <c r="O29" s="489" t="s">
        <v>326</v>
      </c>
      <c r="P29" s="199" t="b">
        <v>1</v>
      </c>
      <c r="Q29" s="199" t="b">
        <v>1</v>
      </c>
      <c r="R29" s="199" t="b">
        <v>1</v>
      </c>
      <c r="S29" s="199" t="b">
        <v>0</v>
      </c>
      <c r="T29" s="32"/>
      <c r="U29" s="199" t="b">
        <v>1</v>
      </c>
      <c r="V29" s="199" t="b">
        <v>1</v>
      </c>
      <c r="W29" s="199" t="b">
        <v>0</v>
      </c>
      <c r="X29" s="199" t="b">
        <v>0</v>
      </c>
      <c r="Y29" s="16"/>
      <c r="Z29" s="8"/>
      <c r="AA29" s="8"/>
      <c r="AB29" s="8"/>
      <c r="AC29" s="8"/>
      <c r="AD29" s="8"/>
      <c r="AE29" s="8"/>
      <c r="AF29" s="8"/>
    </row>
    <row r="30" spans="1:32" customFormat="1" ht="12" customHeight="1" x14ac:dyDescent="0.35">
      <c r="A30" s="6"/>
      <c r="B30" s="7"/>
      <c r="C30" s="17"/>
      <c r="D30" s="17"/>
      <c r="E30" s="17"/>
      <c r="F30" s="26"/>
      <c r="G30" s="489" t="s">
        <v>924</v>
      </c>
      <c r="H30" s="199" t="b">
        <v>1</v>
      </c>
      <c r="I30" s="199" t="b">
        <v>1</v>
      </c>
      <c r="K30" s="32"/>
      <c r="L30" s="32"/>
      <c r="M30" s="32"/>
      <c r="N30" s="32"/>
      <c r="O30" s="489" t="s">
        <v>1198</v>
      </c>
      <c r="P30" s="199" t="b">
        <v>1</v>
      </c>
      <c r="Q30" s="199" t="b">
        <v>1</v>
      </c>
      <c r="R30" s="199" t="b">
        <v>1</v>
      </c>
      <c r="S30" s="199" t="b">
        <v>0</v>
      </c>
      <c r="T30" s="32"/>
      <c r="U30" s="199" t="b">
        <v>1</v>
      </c>
      <c r="V30" s="199" t="b">
        <v>1</v>
      </c>
      <c r="W30" s="199" t="b">
        <v>0</v>
      </c>
      <c r="X30" s="199" t="b">
        <v>0</v>
      </c>
      <c r="Y30" s="16"/>
      <c r="Z30" s="8"/>
      <c r="AA30" s="8"/>
      <c r="AB30" s="8"/>
      <c r="AC30" s="8"/>
      <c r="AD30" s="8"/>
      <c r="AE30" s="8"/>
      <c r="AF30" s="8"/>
    </row>
    <row r="31" spans="1:32"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c r="AD31" s="8"/>
      <c r="AE31" s="8"/>
      <c r="AF31" s="8"/>
    </row>
    <row r="32" spans="1:32" customFormat="1" ht="12" customHeight="1" x14ac:dyDescent="0.35">
      <c r="A32" s="6"/>
      <c r="B32" s="7"/>
      <c r="C32" s="17"/>
      <c r="D32" s="17"/>
      <c r="E32" s="17"/>
      <c r="F32" s="26"/>
      <c r="G32" s="489" t="s">
        <v>61</v>
      </c>
      <c r="H32" s="199" t="b">
        <v>1</v>
      </c>
      <c r="I32" s="199" t="b">
        <v>1</v>
      </c>
      <c r="K32" s="32"/>
      <c r="L32" s="32"/>
      <c r="M32" s="32"/>
      <c r="N32" s="32"/>
      <c r="O32" s="489" t="s">
        <v>922</v>
      </c>
      <c r="P32" s="199" t="b">
        <v>1</v>
      </c>
      <c r="Q32" s="199" t="b">
        <v>1</v>
      </c>
      <c r="R32" s="199" t="b">
        <v>1</v>
      </c>
      <c r="S32" s="199" t="b">
        <v>0</v>
      </c>
      <c r="T32" s="32"/>
      <c r="U32" s="199" t="b">
        <v>1</v>
      </c>
      <c r="V32" s="199" t="b">
        <v>1</v>
      </c>
      <c r="W32" s="199" t="b">
        <v>0</v>
      </c>
      <c r="X32" s="199" t="b">
        <v>0</v>
      </c>
      <c r="Y32" s="16"/>
      <c r="Z32" s="8"/>
      <c r="AA32" s="8"/>
      <c r="AB32" s="8"/>
      <c r="AC32" s="8"/>
      <c r="AD32" s="8"/>
      <c r="AE32" s="8"/>
      <c r="AF32" s="8"/>
    </row>
    <row r="33" spans="1:32" customFormat="1" ht="12" customHeight="1" x14ac:dyDescent="0.35">
      <c r="A33" s="6"/>
      <c r="B33" s="7"/>
      <c r="C33" s="17"/>
      <c r="D33" s="17"/>
      <c r="E33" s="17"/>
      <c r="F33" s="26"/>
      <c r="G33" s="489" t="s">
        <v>920</v>
      </c>
      <c r="H33" s="199" t="b">
        <v>1</v>
      </c>
      <c r="I33" s="199" t="b">
        <v>1</v>
      </c>
      <c r="K33" s="32"/>
      <c r="L33" s="32"/>
      <c r="M33" s="32"/>
      <c r="N33" s="32"/>
      <c r="O33" s="489" t="s">
        <v>214</v>
      </c>
      <c r="P33" s="199" t="b">
        <v>1</v>
      </c>
      <c r="Q33" s="199" t="b">
        <v>1</v>
      </c>
      <c r="R33" s="199" t="b">
        <v>1</v>
      </c>
      <c r="S33" s="199" t="b">
        <v>0</v>
      </c>
      <c r="T33" s="32"/>
      <c r="U33" s="199" t="b">
        <v>1</v>
      </c>
      <c r="V33" s="199" t="b">
        <v>1</v>
      </c>
      <c r="W33" s="199" t="b">
        <v>0</v>
      </c>
      <c r="X33" s="199" t="b">
        <v>0</v>
      </c>
      <c r="Y33" s="16"/>
      <c r="Z33" s="8"/>
      <c r="AA33" s="8"/>
      <c r="AB33" s="8"/>
      <c r="AC33" s="8"/>
      <c r="AD33" s="8"/>
      <c r="AE33" s="8"/>
      <c r="AF33" s="8"/>
    </row>
    <row r="34" spans="1:32"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c r="AD34" s="8"/>
      <c r="AE34" s="8"/>
      <c r="AF34" s="8"/>
    </row>
    <row r="35" spans="1:32" customFormat="1" ht="12" customHeight="1" x14ac:dyDescent="0.35">
      <c r="A35" s="6"/>
      <c r="B35" s="7"/>
      <c r="C35" s="17"/>
      <c r="D35" s="17"/>
      <c r="E35" s="17"/>
      <c r="F35" s="26"/>
      <c r="G35" s="490" t="s">
        <v>923</v>
      </c>
      <c r="H35" s="199" t="b">
        <v>1</v>
      </c>
      <c r="I35" s="199" t="b">
        <v>1</v>
      </c>
      <c r="K35" s="32"/>
      <c r="L35" s="32"/>
      <c r="M35" s="32"/>
      <c r="N35" s="32"/>
      <c r="O35" s="489" t="s">
        <v>924</v>
      </c>
      <c r="P35" s="199" t="b">
        <v>1</v>
      </c>
      <c r="Q35" s="199" t="b">
        <v>1</v>
      </c>
      <c r="R35" s="199" t="b">
        <v>1</v>
      </c>
      <c r="S35" s="199" t="b">
        <v>0</v>
      </c>
      <c r="T35" s="32"/>
      <c r="U35" s="199" t="b">
        <v>1</v>
      </c>
      <c r="V35" s="199" t="b">
        <v>1</v>
      </c>
      <c r="W35" s="199" t="b">
        <v>0</v>
      </c>
      <c r="X35" s="199" t="b">
        <v>0</v>
      </c>
      <c r="Y35" s="16"/>
      <c r="Z35" s="8"/>
      <c r="AA35" s="8"/>
      <c r="AB35" s="8"/>
      <c r="AC35" s="8"/>
      <c r="AD35" s="8"/>
      <c r="AE35" s="8"/>
      <c r="AF35" s="8"/>
    </row>
    <row r="36" spans="1:32" customFormat="1" ht="12" customHeight="1" x14ac:dyDescent="0.35">
      <c r="A36" s="6"/>
      <c r="B36" s="7"/>
      <c r="C36" s="17"/>
      <c r="D36" s="17"/>
      <c r="E36" s="17"/>
      <c r="F36" s="26"/>
      <c r="K36" s="32"/>
      <c r="L36" s="32"/>
      <c r="M36" s="32"/>
      <c r="N36" s="32"/>
      <c r="O36" s="489" t="s">
        <v>328</v>
      </c>
      <c r="P36" s="199" t="b">
        <v>1</v>
      </c>
      <c r="Q36" s="199" t="b">
        <v>1</v>
      </c>
      <c r="R36" s="199" t="b">
        <v>1</v>
      </c>
      <c r="S36" s="199" t="b">
        <v>0</v>
      </c>
      <c r="T36" s="32"/>
      <c r="U36" s="199" t="b">
        <v>1</v>
      </c>
      <c r="V36" s="199" t="b">
        <v>1</v>
      </c>
      <c r="W36" s="199" t="b">
        <v>0</v>
      </c>
      <c r="X36" s="199" t="b">
        <v>0</v>
      </c>
      <c r="Y36" s="16"/>
      <c r="Z36" s="8"/>
      <c r="AA36" s="8"/>
      <c r="AB36" s="8"/>
      <c r="AC36" s="8"/>
      <c r="AD36" s="8"/>
      <c r="AE36" s="8"/>
      <c r="AF36" s="8"/>
    </row>
    <row r="37" spans="1:32" customFormat="1" ht="12" customHeight="1" x14ac:dyDescent="0.35">
      <c r="A37" s="6"/>
      <c r="B37" s="7"/>
      <c r="C37" s="17"/>
      <c r="D37" s="17"/>
      <c r="E37" s="17"/>
      <c r="F37" s="26"/>
      <c r="K37" s="32"/>
      <c r="L37" s="32"/>
      <c r="M37" s="32"/>
      <c r="N37" s="32"/>
      <c r="O37" s="489" t="s">
        <v>1064</v>
      </c>
      <c r="P37" s="199" t="b">
        <v>1</v>
      </c>
      <c r="Q37" s="199" t="b">
        <v>1</v>
      </c>
      <c r="R37" s="199" t="b">
        <v>1</v>
      </c>
      <c r="S37" s="199" t="b">
        <v>0</v>
      </c>
      <c r="T37" s="32"/>
      <c r="U37" s="199" t="b">
        <v>1</v>
      </c>
      <c r="V37" s="199" t="b">
        <v>1</v>
      </c>
      <c r="W37" s="199" t="b">
        <v>0</v>
      </c>
      <c r="X37" s="199" t="b">
        <v>0</v>
      </c>
      <c r="Y37" s="16"/>
      <c r="Z37" s="8"/>
      <c r="AA37" s="8"/>
      <c r="AB37" s="8"/>
      <c r="AC37" s="8"/>
      <c r="AD37" s="8"/>
      <c r="AE37" s="8"/>
      <c r="AF37" s="8"/>
    </row>
    <row r="38" spans="1:32" customFormat="1" ht="12" customHeight="1" x14ac:dyDescent="0.35">
      <c r="A38" s="6"/>
      <c r="B38" s="7"/>
      <c r="C38" s="17"/>
      <c r="D38" s="17"/>
      <c r="E38" s="17"/>
      <c r="F38" s="26"/>
      <c r="K38" s="32"/>
      <c r="L38" s="32"/>
      <c r="M38" s="32"/>
      <c r="N38" s="32"/>
      <c r="O38" s="489" t="s">
        <v>329</v>
      </c>
      <c r="P38" s="199" t="b">
        <v>1</v>
      </c>
      <c r="Q38" s="199" t="b">
        <v>1</v>
      </c>
      <c r="R38" s="199" t="b">
        <v>1</v>
      </c>
      <c r="S38" s="199" t="b">
        <v>0</v>
      </c>
      <c r="T38" s="32"/>
      <c r="U38" s="199" t="b">
        <v>1</v>
      </c>
      <c r="V38" s="199" t="b">
        <v>1</v>
      </c>
      <c r="W38" s="199" t="b">
        <v>0</v>
      </c>
      <c r="X38" s="199" t="b">
        <v>0</v>
      </c>
      <c r="Y38" s="16"/>
      <c r="Z38" s="8"/>
      <c r="AA38" s="8"/>
      <c r="AB38" s="8"/>
      <c r="AC38" s="8"/>
      <c r="AD38" s="8"/>
      <c r="AE38" s="8"/>
      <c r="AF38" s="8"/>
    </row>
    <row r="39" spans="1:32" customFormat="1" ht="12" customHeight="1" x14ac:dyDescent="0.35">
      <c r="A39" s="6"/>
      <c r="B39" s="7"/>
      <c r="C39" s="17"/>
      <c r="D39" s="17"/>
      <c r="E39" s="17"/>
      <c r="F39" s="26"/>
      <c r="K39" s="32"/>
      <c r="L39" s="32"/>
      <c r="M39" s="32"/>
      <c r="N39" s="32"/>
      <c r="O39" s="489" t="s">
        <v>952</v>
      </c>
      <c r="P39" s="199" t="b">
        <v>1</v>
      </c>
      <c r="Q39" s="199" t="b">
        <v>1</v>
      </c>
      <c r="R39" s="199" t="b">
        <v>1</v>
      </c>
      <c r="S39" s="199" t="b">
        <v>0</v>
      </c>
      <c r="T39" s="32"/>
      <c r="U39" s="199" t="b">
        <v>1</v>
      </c>
      <c r="V39" s="199" t="b">
        <v>1</v>
      </c>
      <c r="W39" s="199" t="b">
        <v>0</v>
      </c>
      <c r="X39" s="199" t="b">
        <v>0</v>
      </c>
      <c r="Y39" s="16"/>
      <c r="Z39" s="8"/>
      <c r="AA39" s="8"/>
      <c r="AB39" s="8"/>
      <c r="AC39" s="8"/>
      <c r="AD39" s="8"/>
      <c r="AE39" s="8"/>
      <c r="AF39" s="8"/>
    </row>
    <row r="40" spans="1:32" customFormat="1" ht="12" customHeight="1" x14ac:dyDescent="0.35">
      <c r="A40" s="6"/>
      <c r="B40" s="7"/>
      <c r="C40" s="17"/>
      <c r="D40" s="17"/>
      <c r="E40" s="17"/>
      <c r="F40" s="26"/>
      <c r="K40" s="32"/>
      <c r="L40" s="32"/>
      <c r="M40" s="32"/>
      <c r="N40" s="32"/>
      <c r="O40" s="489" t="s">
        <v>330</v>
      </c>
      <c r="P40" s="199" t="b">
        <v>1</v>
      </c>
      <c r="Q40" s="199" t="b">
        <v>1</v>
      </c>
      <c r="R40" s="199" t="b">
        <v>1</v>
      </c>
      <c r="S40" s="199" t="b">
        <v>0</v>
      </c>
      <c r="T40" s="32"/>
      <c r="U40" s="199" t="b">
        <v>1</v>
      </c>
      <c r="V40" s="199" t="b">
        <v>1</v>
      </c>
      <c r="W40" s="199" t="b">
        <v>0</v>
      </c>
      <c r="X40" s="199" t="b">
        <v>0</v>
      </c>
      <c r="Y40" s="16"/>
      <c r="Z40" s="8"/>
      <c r="AA40" s="8"/>
      <c r="AB40" s="8"/>
      <c r="AC40" s="8"/>
      <c r="AD40" s="8"/>
      <c r="AE40" s="8"/>
      <c r="AF40" s="8"/>
    </row>
    <row r="41" spans="1:32" customFormat="1" ht="12" customHeight="1" x14ac:dyDescent="0.35">
      <c r="A41" s="6"/>
      <c r="B41" s="7"/>
      <c r="C41" s="17"/>
      <c r="D41" s="17"/>
      <c r="E41" s="17"/>
      <c r="F41" s="26"/>
      <c r="K41" s="32"/>
      <c r="L41" s="32"/>
      <c r="M41" s="32"/>
      <c r="N41" s="32"/>
      <c r="O41" s="489" t="s">
        <v>953</v>
      </c>
      <c r="P41" s="199" t="b">
        <v>1</v>
      </c>
      <c r="Q41" s="199" t="b">
        <v>1</v>
      </c>
      <c r="R41" s="199" t="b">
        <v>1</v>
      </c>
      <c r="S41" s="199" t="b">
        <v>0</v>
      </c>
      <c r="T41" s="32"/>
      <c r="U41" s="199" t="b">
        <v>1</v>
      </c>
      <c r="V41" s="199" t="b">
        <v>1</v>
      </c>
      <c r="W41" s="199" t="b">
        <v>0</v>
      </c>
      <c r="X41" s="199" t="b">
        <v>0</v>
      </c>
      <c r="Y41" s="16"/>
      <c r="Z41" s="8"/>
      <c r="AA41" s="8"/>
      <c r="AB41" s="8"/>
      <c r="AC41" s="8"/>
      <c r="AD41" s="8"/>
      <c r="AE41" s="8"/>
      <c r="AF41" s="8"/>
    </row>
    <row r="42" spans="1:32"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c r="AD42" s="8"/>
      <c r="AE42" s="8"/>
      <c r="AF42" s="8"/>
    </row>
    <row r="43" spans="1:32"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c r="AD43" s="8"/>
      <c r="AE43" s="8"/>
      <c r="AF43" s="8"/>
    </row>
    <row r="44" spans="1:32" customFormat="1" ht="12" customHeight="1" x14ac:dyDescent="0.35">
      <c r="A44" s="6"/>
      <c r="B44" s="7"/>
      <c r="C44" s="17"/>
      <c r="D44" s="17"/>
      <c r="E44" s="17"/>
      <c r="F44" s="26"/>
      <c r="K44" s="32"/>
      <c r="L44" s="32"/>
      <c r="M44" s="32"/>
      <c r="N44" s="32"/>
      <c r="O44" s="489" t="s">
        <v>920</v>
      </c>
      <c r="P44" s="199" t="b">
        <v>1</v>
      </c>
      <c r="Q44" s="199" t="b">
        <v>1</v>
      </c>
      <c r="R44" s="199" t="b">
        <v>1</v>
      </c>
      <c r="S44" s="199" t="b">
        <v>0</v>
      </c>
      <c r="T44" s="32"/>
      <c r="U44" s="199" t="b">
        <v>1</v>
      </c>
      <c r="V44" s="199" t="b">
        <v>1</v>
      </c>
      <c r="W44" s="199" t="b">
        <v>0</v>
      </c>
      <c r="X44" s="199" t="b">
        <v>0</v>
      </c>
      <c r="Y44" s="16"/>
      <c r="Z44" s="8"/>
      <c r="AA44" s="8"/>
      <c r="AB44" s="8"/>
      <c r="AC44" s="8"/>
      <c r="AD44" s="8"/>
      <c r="AE44" s="8"/>
      <c r="AF44" s="8"/>
    </row>
    <row r="45" spans="1:32" customFormat="1" ht="12" customHeight="1" x14ac:dyDescent="0.35">
      <c r="A45" s="6"/>
      <c r="B45" s="7"/>
      <c r="C45" s="17"/>
      <c r="D45" s="17"/>
      <c r="E45" s="17"/>
      <c r="F45" s="26"/>
      <c r="K45" s="32"/>
      <c r="L45" s="32"/>
      <c r="M45" s="32"/>
      <c r="N45" s="32"/>
      <c r="O45" s="489" t="s">
        <v>331</v>
      </c>
      <c r="P45" s="199" t="b">
        <v>1</v>
      </c>
      <c r="Q45" s="199" t="b">
        <v>1</v>
      </c>
      <c r="R45" s="199" t="b">
        <v>1</v>
      </c>
      <c r="S45" s="199" t="b">
        <v>0</v>
      </c>
      <c r="T45" s="32"/>
      <c r="U45" s="199" t="b">
        <v>1</v>
      </c>
      <c r="V45" s="199" t="b">
        <v>1</v>
      </c>
      <c r="W45" s="199" t="b">
        <v>0</v>
      </c>
      <c r="X45" s="199" t="b">
        <v>0</v>
      </c>
      <c r="Y45" s="16"/>
      <c r="Z45" s="8"/>
      <c r="AA45" s="8"/>
      <c r="AB45" s="8"/>
      <c r="AC45" s="8"/>
      <c r="AD45" s="8"/>
      <c r="AE45" s="8"/>
      <c r="AF45" s="8"/>
    </row>
    <row r="46" spans="1:32" customFormat="1" ht="12" customHeight="1" x14ac:dyDescent="0.35">
      <c r="A46" s="6"/>
      <c r="B46" s="7"/>
      <c r="C46" s="17"/>
      <c r="D46" s="17"/>
      <c r="E46" s="17"/>
      <c r="F46" s="26"/>
      <c r="K46" s="32"/>
      <c r="L46" s="32"/>
      <c r="M46" s="32"/>
      <c r="N46" s="32"/>
      <c r="O46" s="489" t="s">
        <v>954</v>
      </c>
      <c r="P46" s="199" t="b">
        <v>1</v>
      </c>
      <c r="Q46" s="199" t="b">
        <v>1</v>
      </c>
      <c r="R46" s="199" t="b">
        <v>1</v>
      </c>
      <c r="S46" s="199" t="b">
        <v>0</v>
      </c>
      <c r="T46" s="32"/>
      <c r="U46" s="199" t="b">
        <v>1</v>
      </c>
      <c r="V46" s="199" t="b">
        <v>1</v>
      </c>
      <c r="W46" s="199" t="b">
        <v>0</v>
      </c>
      <c r="X46" s="199" t="b">
        <v>0</v>
      </c>
      <c r="Y46" s="16"/>
      <c r="Z46" s="8"/>
      <c r="AA46" s="8"/>
      <c r="AB46" s="8"/>
      <c r="AC46" s="8"/>
      <c r="AD46" s="8"/>
      <c r="AE46" s="8"/>
      <c r="AF46" s="8"/>
    </row>
    <row r="47" spans="1:32"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c r="AD47" s="8"/>
      <c r="AE47" s="8"/>
      <c r="AF47" s="8"/>
    </row>
    <row r="48" spans="1:32" customFormat="1" ht="12" customHeight="1" x14ac:dyDescent="0.35">
      <c r="A48" s="6"/>
      <c r="B48" s="7"/>
      <c r="C48" s="17"/>
      <c r="D48" s="17"/>
      <c r="E48" s="17"/>
      <c r="F48" s="26"/>
      <c r="K48" s="32"/>
      <c r="L48" s="32"/>
      <c r="M48" s="38"/>
      <c r="N48" s="32"/>
      <c r="O48" s="490" t="s">
        <v>923</v>
      </c>
      <c r="P48" s="199" t="b">
        <v>1</v>
      </c>
      <c r="Q48" s="199" t="b">
        <v>1</v>
      </c>
      <c r="R48" s="199" t="b">
        <v>1</v>
      </c>
      <c r="S48" s="199" t="b">
        <v>0</v>
      </c>
      <c r="T48" s="32"/>
      <c r="U48" s="199" t="b">
        <v>1</v>
      </c>
      <c r="V48" s="199" t="b">
        <v>1</v>
      </c>
      <c r="W48" s="199" t="b">
        <v>0</v>
      </c>
      <c r="X48" s="199" t="b">
        <v>0</v>
      </c>
      <c r="Y48" s="16"/>
      <c r="Z48" s="8"/>
      <c r="AA48" s="8"/>
      <c r="AB48" s="8"/>
      <c r="AC48" s="8"/>
      <c r="AD48" s="8"/>
      <c r="AE48" s="8"/>
      <c r="AF48" s="8"/>
    </row>
    <row r="49" spans="1:32"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c r="AD49" s="8"/>
      <c r="AE49" s="8"/>
      <c r="AF49" s="8"/>
    </row>
    <row r="50" spans="1:32"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c r="AD50" s="8"/>
      <c r="AE50" s="8"/>
      <c r="AF50" s="8"/>
    </row>
    <row r="51" spans="1:32"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c r="AD51" s="8"/>
      <c r="AE51" s="8"/>
      <c r="AF51" s="8"/>
    </row>
    <row r="52" spans="1:32"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c r="AD52" s="8"/>
      <c r="AE52" s="8"/>
      <c r="AF52" s="8"/>
    </row>
    <row r="53" spans="1:32"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c r="AD53" s="8"/>
      <c r="AE53" s="8"/>
      <c r="AF53" s="8"/>
    </row>
    <row r="54" spans="1:32"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c r="AD54" s="8"/>
      <c r="AE54" s="8"/>
      <c r="AF54" s="8"/>
    </row>
    <row r="55" spans="1:32"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c r="AD56" s="7"/>
      <c r="AE56" s="7"/>
    </row>
    <row r="57" spans="1:32"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c r="AD57" s="7"/>
    </row>
    <row r="58" spans="1:32"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row>
    <row r="59" spans="1:32"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c r="AD59" s="8"/>
    </row>
    <row r="60" spans="1:32" customFormat="1" ht="12" customHeight="1" x14ac:dyDescent="0.35">
      <c r="A60" s="6"/>
      <c r="B60" s="7"/>
      <c r="C60" s="12"/>
      <c r="D60" s="12"/>
      <c r="E60" s="12" t="s">
        <v>1</v>
      </c>
      <c r="F60" s="13"/>
      <c r="G60" s="14" t="s">
        <v>377</v>
      </c>
      <c r="H60" s="13"/>
      <c r="I60" s="13"/>
      <c r="J60" s="13"/>
      <c r="K60" s="13"/>
      <c r="L60" s="13"/>
      <c r="M60" s="13"/>
      <c r="N60" s="13"/>
      <c r="O60" s="13"/>
      <c r="P60" s="13"/>
      <c r="Q60" s="13"/>
      <c r="R60" s="13"/>
      <c r="S60" s="15"/>
      <c r="T60" s="13"/>
      <c r="U60" s="15"/>
      <c r="V60" s="15"/>
      <c r="W60" s="16"/>
      <c r="X60" s="8"/>
      <c r="Y60" s="8"/>
      <c r="Z60" s="8"/>
      <c r="AA60" s="8"/>
      <c r="AB60" s="8"/>
      <c r="AC60" s="8"/>
      <c r="AD60" s="8"/>
    </row>
    <row r="61" spans="1:32"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c r="AD61" s="8"/>
    </row>
    <row r="62" spans="1:32"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c r="AD62" s="8"/>
    </row>
    <row r="63" spans="1:32"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c r="AD63" s="8"/>
    </row>
    <row r="64" spans="1:32"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c r="AD64" s="8"/>
    </row>
    <row r="65" spans="1:30"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c r="AD65" s="8"/>
    </row>
    <row r="66" spans="1:30"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c r="AD66" s="8"/>
    </row>
    <row r="67" spans="1:30" customFormat="1" ht="12" customHeight="1" x14ac:dyDescent="0.35">
      <c r="A67" s="6"/>
      <c r="B67" s="7"/>
      <c r="C67" s="17"/>
      <c r="D67" s="17"/>
      <c r="E67" s="17"/>
      <c r="F67" s="17"/>
      <c r="G67" s="52" t="s">
        <v>86</v>
      </c>
      <c r="H67" s="17"/>
      <c r="I67" s="17"/>
      <c r="J67" s="17"/>
      <c r="K67" s="17"/>
      <c r="L67" s="17"/>
      <c r="M67" s="136" t="s">
        <v>97</v>
      </c>
      <c r="N67" s="136"/>
      <c r="O67" s="17"/>
      <c r="P67" s="17"/>
      <c r="Q67" s="17" t="s">
        <v>378</v>
      </c>
      <c r="R67" s="24"/>
      <c r="S67" s="22"/>
      <c r="T67" s="22"/>
      <c r="U67" s="22"/>
      <c r="V67" s="22"/>
      <c r="W67" s="16"/>
      <c r="X67" s="8"/>
      <c r="Y67" s="8"/>
      <c r="Z67" s="8"/>
      <c r="AA67" s="8"/>
      <c r="AB67" s="8"/>
      <c r="AC67" s="8"/>
      <c r="AD67" s="8"/>
    </row>
    <row r="68" spans="1:30" customFormat="1" ht="39.5" x14ac:dyDescent="0.35">
      <c r="A68" s="6"/>
      <c r="B68" s="7"/>
      <c r="C68" s="17"/>
      <c r="D68" s="17"/>
      <c r="E68" s="17"/>
      <c r="F68" s="26"/>
      <c r="G68" t="s">
        <v>209</v>
      </c>
      <c r="H68" t="s">
        <v>210</v>
      </c>
      <c r="I68" s="855" t="s">
        <v>1130</v>
      </c>
      <c r="J68" s="855" t="s">
        <v>1131</v>
      </c>
      <c r="K68" s="34"/>
      <c r="L68" s="34"/>
      <c r="M68" t="s">
        <v>95</v>
      </c>
      <c r="N68" s="197">
        <v>28.1</v>
      </c>
      <c r="O68" s="34"/>
      <c r="P68" s="34"/>
      <c r="Q68" s="242">
        <v>80</v>
      </c>
      <c r="R68" s="32"/>
      <c r="S68" s="32"/>
      <c r="T68" s="32"/>
      <c r="U68" s="32"/>
      <c r="V68" s="30"/>
      <c r="W68" s="16"/>
      <c r="X68" s="8"/>
      <c r="Y68" s="8"/>
      <c r="Z68" s="8"/>
      <c r="AA68" s="8"/>
      <c r="AB68" s="8"/>
      <c r="AC68" s="8"/>
      <c r="AD68" s="8"/>
    </row>
    <row r="69" spans="1:30" customFormat="1" ht="12" customHeight="1" x14ac:dyDescent="0.35">
      <c r="A69" s="6"/>
      <c r="B69" s="7"/>
      <c r="C69" s="17"/>
      <c r="D69" s="17"/>
      <c r="E69" s="17"/>
      <c r="F69" s="26"/>
      <c r="G69" s="488" t="s">
        <v>362</v>
      </c>
      <c r="H69" s="864">
        <v>1096.74</v>
      </c>
      <c r="I69" s="197">
        <v>0</v>
      </c>
      <c r="J69" s="197">
        <v>1</v>
      </c>
      <c r="K69" s="32"/>
      <c r="L69" s="32"/>
      <c r="M69" s="32"/>
      <c r="N69" s="32"/>
      <c r="O69" s="32"/>
      <c r="P69" s="32"/>
      <c r="Q69" s="32"/>
      <c r="R69" s="32"/>
      <c r="S69" s="32"/>
      <c r="T69" s="32"/>
      <c r="U69" s="32"/>
      <c r="V69" s="30"/>
      <c r="W69" s="16"/>
      <c r="X69" s="8"/>
      <c r="Y69" s="8"/>
      <c r="Z69" s="8"/>
      <c r="AA69" s="8"/>
      <c r="AB69" s="8"/>
      <c r="AC69" s="8"/>
      <c r="AD69" s="8"/>
    </row>
    <row r="70" spans="1:30" customFormat="1" ht="12" customHeight="1" x14ac:dyDescent="0.35">
      <c r="A70" s="6"/>
      <c r="B70" s="7"/>
      <c r="C70" s="17"/>
      <c r="D70" s="17"/>
      <c r="E70" s="17"/>
      <c r="F70" s="26"/>
      <c r="G70" s="489" t="s">
        <v>53</v>
      </c>
      <c r="H70" s="864">
        <v>1096.74</v>
      </c>
      <c r="I70" s="197">
        <v>0</v>
      </c>
      <c r="J70" s="197">
        <v>1</v>
      </c>
      <c r="K70" s="32"/>
      <c r="L70" s="32"/>
      <c r="M70" t="s">
        <v>96</v>
      </c>
      <c r="N70" s="197">
        <v>25</v>
      </c>
      <c r="O70" s="32"/>
      <c r="P70" s="32"/>
      <c r="Q70" s="32"/>
      <c r="R70" s="32"/>
      <c r="S70" s="32"/>
      <c r="T70" s="32"/>
      <c r="U70" s="32"/>
      <c r="V70" s="30"/>
      <c r="W70" s="16"/>
      <c r="X70" s="8"/>
      <c r="Y70" s="8"/>
      <c r="Z70" s="8"/>
      <c r="AA70" s="8"/>
      <c r="AB70" s="8"/>
      <c r="AC70" s="8"/>
      <c r="AD70" s="8"/>
    </row>
    <row r="71" spans="1:30"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c r="AD71" s="8"/>
    </row>
    <row r="72" spans="1:30"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c r="AD72" s="8"/>
    </row>
    <row r="73" spans="1:30"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c r="AD73" s="8"/>
    </row>
    <row r="74" spans="1:30" customFormat="1" ht="12" customHeight="1" x14ac:dyDescent="0.35">
      <c r="A74" s="6"/>
      <c r="B74" s="7"/>
      <c r="C74" s="17"/>
      <c r="D74" s="17"/>
      <c r="E74" s="17"/>
      <c r="F74" s="26"/>
      <c r="G74" s="489" t="s">
        <v>858</v>
      </c>
      <c r="H74" s="864">
        <v>1096.74</v>
      </c>
      <c r="I74" s="197">
        <v>0</v>
      </c>
      <c r="J74" s="197">
        <v>1</v>
      </c>
      <c r="K74" s="32"/>
      <c r="L74" s="32"/>
      <c r="M74" s="32"/>
      <c r="N74" s="32"/>
      <c r="O74" s="32"/>
      <c r="P74" s="32"/>
      <c r="Q74" s="32"/>
      <c r="R74" s="32"/>
      <c r="S74" s="32"/>
      <c r="T74" s="32"/>
      <c r="U74" s="32"/>
      <c r="V74" s="30"/>
      <c r="W74" s="16"/>
      <c r="X74" s="8"/>
      <c r="Y74" s="8"/>
      <c r="Z74" s="8"/>
      <c r="AA74" s="8"/>
      <c r="AB74" s="8"/>
      <c r="AC74" s="8"/>
      <c r="AD74" s="8"/>
    </row>
    <row r="75" spans="1:30" customFormat="1" ht="12" customHeight="1" x14ac:dyDescent="0.35">
      <c r="A75" s="6"/>
      <c r="B75" s="7"/>
      <c r="C75" s="17"/>
      <c r="D75" s="17"/>
      <c r="E75" s="17"/>
      <c r="F75" s="26"/>
      <c r="G75" s="489" t="s">
        <v>859</v>
      </c>
      <c r="H75" s="864">
        <v>274.185</v>
      </c>
      <c r="I75" s="197">
        <v>0</v>
      </c>
      <c r="J75" s="197">
        <v>1</v>
      </c>
      <c r="K75" s="32"/>
      <c r="L75" s="32"/>
      <c r="M75" s="32"/>
      <c r="N75" s="32"/>
      <c r="O75" s="32"/>
      <c r="P75" s="32"/>
      <c r="Q75" s="32"/>
      <c r="R75" s="32"/>
      <c r="S75" s="32"/>
      <c r="T75" s="32"/>
      <c r="U75" s="32"/>
      <c r="V75" s="30"/>
      <c r="W75" s="16"/>
      <c r="X75" s="8"/>
      <c r="Y75" s="8"/>
      <c r="Z75" s="8"/>
      <c r="AA75" s="8"/>
      <c r="AB75" s="8"/>
      <c r="AC75" s="8"/>
      <c r="AD75" s="8"/>
    </row>
    <row r="76" spans="1:30" customFormat="1" ht="12" customHeight="1" x14ac:dyDescent="0.35">
      <c r="A76" s="6"/>
      <c r="B76" s="7"/>
      <c r="C76" s="17"/>
      <c r="D76" s="17"/>
      <c r="E76" s="17"/>
      <c r="F76" s="26"/>
      <c r="G76" s="489" t="s">
        <v>860</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c r="AD76" s="8"/>
    </row>
    <row r="77" spans="1:30" customFormat="1" ht="12" customHeight="1" x14ac:dyDescent="0.35">
      <c r="A77" s="6"/>
      <c r="B77" s="7"/>
      <c r="C77" s="17"/>
      <c r="D77" s="17"/>
      <c r="E77" s="17"/>
      <c r="F77" s="26"/>
      <c r="G77" s="490" t="s">
        <v>1068</v>
      </c>
      <c r="H77" s="197">
        <v>0</v>
      </c>
      <c r="I77" s="197">
        <v>0</v>
      </c>
      <c r="J77" s="197">
        <v>1</v>
      </c>
      <c r="K77" s="32"/>
      <c r="L77" s="32"/>
      <c r="M77" s="32"/>
      <c r="N77" s="32"/>
      <c r="O77" s="32"/>
      <c r="P77" s="32"/>
      <c r="Q77" s="32"/>
      <c r="R77" s="32"/>
      <c r="S77" s="32"/>
      <c r="T77" s="32"/>
      <c r="U77" s="32"/>
      <c r="V77" s="30"/>
      <c r="W77" s="16"/>
      <c r="X77" s="8"/>
      <c r="Y77" s="8"/>
      <c r="Z77" s="8"/>
      <c r="AA77" s="8"/>
      <c r="AB77" s="8"/>
      <c r="AC77" s="8"/>
      <c r="AD77" s="8"/>
    </row>
    <row r="78" spans="1:30"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c r="AD78" s="8"/>
    </row>
    <row r="79" spans="1:30"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c r="AD79" s="8"/>
    </row>
    <row r="80" spans="1:30"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c r="AD80" s="8"/>
    </row>
    <row r="81" spans="1:36"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c r="AD81" s="8"/>
    </row>
    <row r="82" spans="1:36"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c r="AD82" s="8"/>
    </row>
    <row r="83" spans="1:36"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c r="AD83" s="8"/>
    </row>
    <row r="84" spans="1:36"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c r="AD84" s="8"/>
    </row>
    <row r="85" spans="1:36"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c r="AD85" s="8"/>
    </row>
    <row r="86" spans="1:36"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c r="AD86" s="7"/>
    </row>
    <row r="87" spans="1:36"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c r="AD87" s="7"/>
    </row>
    <row r="88" spans="1:36"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c r="AD88" s="8"/>
    </row>
    <row r="89" spans="1:36" customFormat="1" ht="12" customHeight="1" x14ac:dyDescent="0.35">
      <c r="A89" s="6"/>
      <c r="B89" s="7"/>
      <c r="C89" s="12"/>
      <c r="D89" s="12"/>
      <c r="E89" s="12" t="s">
        <v>1</v>
      </c>
      <c r="F89" s="13"/>
      <c r="G89" s="14" t="s">
        <v>766</v>
      </c>
      <c r="H89" s="13"/>
      <c r="I89" s="13"/>
      <c r="J89" s="13" t="s">
        <v>251</v>
      </c>
      <c r="K89" s="13"/>
      <c r="L89" s="13"/>
      <c r="M89" s="13"/>
      <c r="N89" s="13"/>
      <c r="O89" s="13"/>
      <c r="P89" s="13"/>
      <c r="Q89" s="13"/>
      <c r="R89" s="13"/>
      <c r="S89" s="15"/>
      <c r="T89" s="13"/>
      <c r="U89" s="15"/>
      <c r="V89" s="15"/>
      <c r="W89" s="16"/>
      <c r="X89" s="8"/>
      <c r="Y89" s="8"/>
      <c r="Z89" s="8"/>
      <c r="AA89" s="8"/>
      <c r="AB89" s="8"/>
      <c r="AC89" s="8"/>
      <c r="AD89" s="8"/>
    </row>
    <row r="90" spans="1:36" customFormat="1" ht="12" customHeight="1" x14ac:dyDescent="0.35">
      <c r="A90" s="6"/>
      <c r="B90" s="7"/>
      <c r="C90" s="12"/>
      <c r="D90" s="12"/>
      <c r="E90" s="17"/>
      <c r="F90" s="13"/>
      <c r="G90" s="13"/>
      <c r="H90" s="13"/>
      <c r="I90" s="13" t="s">
        <v>767</v>
      </c>
      <c r="J90" s="13" t="s">
        <v>777</v>
      </c>
      <c r="K90" s="13" t="s">
        <v>778</v>
      </c>
      <c r="L90" s="13" t="s">
        <v>1040</v>
      </c>
      <c r="M90" s="13"/>
      <c r="N90" s="13"/>
      <c r="O90" s="13"/>
      <c r="P90" s="13"/>
      <c r="Q90" s="13"/>
      <c r="R90" s="13"/>
      <c r="S90" s="15"/>
      <c r="T90" s="19"/>
      <c r="U90" s="15"/>
      <c r="V90" s="15"/>
      <c r="W90" s="16"/>
      <c r="X90" s="8"/>
      <c r="Y90" s="8"/>
      <c r="Z90" s="8"/>
      <c r="AA90" s="8"/>
      <c r="AB90" s="8"/>
      <c r="AC90" s="8"/>
      <c r="AD90" s="8"/>
    </row>
    <row r="91" spans="1:36" customFormat="1" ht="12" customHeight="1" x14ac:dyDescent="0.35">
      <c r="A91" s="6"/>
      <c r="B91" s="7"/>
      <c r="C91" s="17"/>
      <c r="D91" s="12"/>
      <c r="E91" s="17"/>
      <c r="F91" s="13"/>
      <c r="G91" s="44"/>
      <c r="H91" s="13" t="s">
        <v>1066</v>
      </c>
      <c r="I91" s="241" t="b">
        <v>1</v>
      </c>
      <c r="J91" s="241" t="b">
        <v>0</v>
      </c>
      <c r="K91" s="241" t="b">
        <v>0</v>
      </c>
      <c r="L91" s="241" t="b">
        <v>1</v>
      </c>
      <c r="M91" s="13"/>
      <c r="N91" s="13"/>
      <c r="O91" s="13"/>
      <c r="P91" s="13"/>
      <c r="Q91" s="13"/>
      <c r="R91" s="13"/>
      <c r="S91" s="15"/>
      <c r="T91" s="19"/>
      <c r="U91" s="15"/>
      <c r="V91" s="15"/>
      <c r="W91" s="16"/>
      <c r="X91" s="8"/>
      <c r="Y91" s="8"/>
      <c r="Z91" s="8"/>
      <c r="AA91" s="8"/>
      <c r="AB91" s="8"/>
      <c r="AC91" s="8"/>
      <c r="AD91" s="8"/>
    </row>
    <row r="92" spans="1:36" customFormat="1" ht="12" customHeight="1" x14ac:dyDescent="0.35">
      <c r="A92" s="6"/>
      <c r="B92" s="7"/>
      <c r="C92" s="17"/>
      <c r="D92" s="12"/>
      <c r="E92" s="17"/>
      <c r="F92" s="13"/>
      <c r="G92" s="44"/>
      <c r="H92" s="13" t="s">
        <v>768</v>
      </c>
      <c r="I92" s="241" t="b">
        <v>1</v>
      </c>
      <c r="J92" s="241" t="b">
        <v>0</v>
      </c>
      <c r="K92" s="241" t="b">
        <v>0</v>
      </c>
      <c r="L92" s="241" t="b">
        <v>0</v>
      </c>
      <c r="M92" s="13"/>
      <c r="N92" s="13"/>
      <c r="O92" s="13"/>
      <c r="P92" s="13"/>
      <c r="Q92" s="13"/>
      <c r="R92" s="13"/>
      <c r="S92" s="15"/>
      <c r="T92" s="19"/>
      <c r="U92" s="15"/>
      <c r="V92" s="15"/>
      <c r="W92" s="16"/>
      <c r="X92" s="8"/>
      <c r="Y92" s="8"/>
      <c r="Z92" s="8"/>
      <c r="AA92" s="8"/>
      <c r="AB92" s="8"/>
      <c r="AC92" s="8"/>
      <c r="AD92" s="8"/>
    </row>
    <row r="93" spans="1:36"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c r="AD93" s="8"/>
    </row>
    <row r="94" spans="1:36"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c r="AD94" s="8"/>
    </row>
    <row r="95" spans="1:36"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c r="AD95" s="8"/>
    </row>
    <row r="96" spans="1:36"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row>
    <row r="97" spans="1:38"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7"/>
      <c r="AK97" s="7"/>
      <c r="AL97" s="7"/>
    </row>
    <row r="98" spans="1:38"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7"/>
      <c r="AK98" s="7"/>
      <c r="AL98" s="7"/>
    </row>
    <row r="99" spans="1:38"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0"/>
      <c r="AG99" s="10"/>
      <c r="AH99" s="10"/>
      <c r="AI99" s="11"/>
      <c r="AJ99" s="8"/>
      <c r="AK99" s="8"/>
      <c r="AL99" s="8"/>
    </row>
    <row r="100" spans="1:38" customFormat="1" ht="12" customHeight="1" x14ac:dyDescent="0.35">
      <c r="A100" s="6"/>
      <c r="B100" s="7"/>
      <c r="C100" s="12"/>
      <c r="D100" s="12"/>
      <c r="E100" s="12" t="s">
        <v>1</v>
      </c>
      <c r="F100" s="13"/>
      <c r="G100" s="14" t="s">
        <v>334</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5"/>
      <c r="AG100" s="15"/>
      <c r="AH100" s="15"/>
      <c r="AI100" s="16"/>
      <c r="AJ100" s="8"/>
      <c r="AK100" s="8"/>
      <c r="AL100" s="8"/>
    </row>
    <row r="101" spans="1:38"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5"/>
      <c r="AG101" s="15"/>
      <c r="AH101" s="15"/>
      <c r="AI101" s="16"/>
      <c r="AJ101" s="8"/>
      <c r="AK101" s="8"/>
      <c r="AL101" s="8"/>
    </row>
    <row r="102" spans="1:38" customFormat="1" ht="12" customHeight="1" x14ac:dyDescent="0.35">
      <c r="A102" s="6"/>
      <c r="B102" s="7"/>
      <c r="C102" s="17"/>
      <c r="D102" s="12"/>
      <c r="E102" s="17"/>
      <c r="F102" s="13"/>
      <c r="G102" s="44"/>
      <c r="H102" s="13"/>
      <c r="I102" s="13"/>
      <c r="J102" s="13"/>
      <c r="K102" s="13"/>
      <c r="L102" s="13" t="s">
        <v>336</v>
      </c>
      <c r="M102" s="13"/>
      <c r="N102" s="13"/>
      <c r="O102" s="13"/>
      <c r="P102" s="13"/>
      <c r="Q102" s="13"/>
      <c r="R102" s="13"/>
      <c r="S102" s="13"/>
      <c r="T102" s="13"/>
      <c r="U102" s="15"/>
      <c r="V102" s="19"/>
      <c r="W102" s="13"/>
      <c r="X102" s="13"/>
      <c r="Y102" s="13"/>
      <c r="Z102" s="13"/>
      <c r="AA102" s="15"/>
      <c r="AB102" s="19"/>
      <c r="AC102" s="15"/>
      <c r="AD102" s="15"/>
      <c r="AE102" s="15"/>
      <c r="AF102" s="15"/>
      <c r="AG102" s="15"/>
      <c r="AH102" s="15"/>
      <c r="AI102" s="16"/>
      <c r="AJ102" s="8"/>
      <c r="AK102" s="8"/>
      <c r="AL102" s="8"/>
    </row>
    <row r="103" spans="1:38"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5"/>
      <c r="AG103" s="15"/>
      <c r="AH103" s="15"/>
      <c r="AI103" s="16"/>
      <c r="AJ103" s="8"/>
      <c r="AK103" s="8"/>
      <c r="AL103" s="8"/>
    </row>
    <row r="104" spans="1:38"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16"/>
      <c r="AJ104" s="8"/>
      <c r="AK104" s="8"/>
      <c r="AL104" s="8"/>
    </row>
    <row r="105" spans="1:38"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22"/>
      <c r="AG105" s="22"/>
      <c r="AH105" s="22"/>
      <c r="AI105" s="16"/>
      <c r="AJ105" s="8"/>
      <c r="AK105" s="8"/>
      <c r="AL105" s="8"/>
    </row>
    <row r="106" spans="1:38" customFormat="1" ht="12" customHeight="1" x14ac:dyDescent="0.35">
      <c r="A106" s="6"/>
      <c r="B106" s="7"/>
      <c r="C106" s="17"/>
      <c r="D106" s="17"/>
      <c r="E106" s="17"/>
      <c r="F106" s="17"/>
      <c r="G106" s="17"/>
      <c r="H106" s="17"/>
      <c r="I106" s="17"/>
      <c r="J106" s="22" t="s">
        <v>1138</v>
      </c>
      <c r="K106" s="17"/>
      <c r="L106" s="17"/>
      <c r="M106" s="23"/>
      <c r="N106" s="888" t="s">
        <v>895</v>
      </c>
      <c r="O106" s="24"/>
      <c r="P106" s="890" t="s">
        <v>894</v>
      </c>
      <c r="Q106" s="890"/>
      <c r="R106" s="890"/>
      <c r="S106" s="890"/>
      <c r="T106" s="24"/>
      <c r="U106" s="22" t="s">
        <v>946</v>
      </c>
      <c r="V106" s="22"/>
      <c r="W106" s="696" t="s">
        <v>894</v>
      </c>
      <c r="X106" s="696"/>
      <c r="Y106" s="696"/>
      <c r="Z106" s="696"/>
      <c r="AA106" s="24"/>
      <c r="AB106" s="22" t="s">
        <v>946</v>
      </c>
      <c r="AC106" s="22"/>
      <c r="AD106" s="22" t="s">
        <v>1077</v>
      </c>
      <c r="AE106" s="22"/>
      <c r="AF106" s="22"/>
      <c r="AG106" s="126" t="s">
        <v>1074</v>
      </c>
      <c r="AH106" s="22"/>
      <c r="AI106" s="16"/>
      <c r="AJ106" s="8"/>
      <c r="AK106" s="8"/>
      <c r="AL106" s="8"/>
    </row>
    <row r="107" spans="1:38" customFormat="1" ht="12" customHeight="1" x14ac:dyDescent="0.35">
      <c r="A107" s="6"/>
      <c r="B107" s="7"/>
      <c r="C107" s="17"/>
      <c r="D107" s="17"/>
      <c r="E107" s="17"/>
      <c r="F107" s="17"/>
      <c r="G107" s="17"/>
      <c r="H107" s="17"/>
      <c r="I107" s="17"/>
      <c r="J107" s="22" t="s">
        <v>1170</v>
      </c>
      <c r="K107" s="17"/>
      <c r="L107" s="23" t="s">
        <v>335</v>
      </c>
      <c r="M107" s="23" t="s">
        <v>337</v>
      </c>
      <c r="N107" s="889"/>
      <c r="O107" s="24"/>
      <c r="P107" s="24" t="s">
        <v>745</v>
      </c>
      <c r="Q107" s="24" t="s">
        <v>1202</v>
      </c>
      <c r="R107" s="24" t="s">
        <v>1169</v>
      </c>
      <c r="S107" s="24" t="s">
        <v>893</v>
      </c>
      <c r="T107" s="24"/>
      <c r="U107" s="22"/>
      <c r="V107" s="22"/>
      <c r="W107" s="24" t="str">
        <f>P107</f>
        <v>Dry seeding</v>
      </c>
      <c r="X107" s="24" t="str">
        <f t="shared" ref="X107" si="1">Q107</f>
        <v>Brk</v>
      </c>
      <c r="Y107" s="24" t="str">
        <f>R107</f>
        <v>Quality brk</v>
      </c>
      <c r="Z107" s="24" t="str">
        <f>S107</f>
        <v>Spring</v>
      </c>
      <c r="AA107" s="24"/>
      <c r="AB107" s="22"/>
      <c r="AC107" s="22"/>
      <c r="AD107" s="22" t="s">
        <v>1078</v>
      </c>
      <c r="AE107" s="22" t="s">
        <v>1079</v>
      </c>
      <c r="AF107" s="22"/>
      <c r="AG107" s="22" t="s">
        <v>1075</v>
      </c>
      <c r="AH107" s="22" t="s">
        <v>1076</v>
      </c>
      <c r="AI107" s="16"/>
      <c r="AJ107" s="8"/>
      <c r="AK107" s="8"/>
      <c r="AL107" s="8"/>
    </row>
    <row r="108" spans="1:38" customFormat="1" ht="12" customHeight="1" x14ac:dyDescent="0.35">
      <c r="A108" s="6"/>
      <c r="B108" s="7"/>
      <c r="C108" s="17"/>
      <c r="D108" s="17"/>
      <c r="E108" s="17"/>
      <c r="F108" s="26"/>
      <c r="G108" s="34"/>
      <c r="H108" s="34"/>
      <c r="I108" s="27"/>
      <c r="J108" s="156" t="s">
        <v>1139</v>
      </c>
      <c r="K108" s="491" t="s">
        <v>797</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f>$Y108</f>
        <v>161</v>
      </c>
      <c r="AE108" s="643">
        <f>$Y108</f>
        <v>161</v>
      </c>
      <c r="AF108" s="30"/>
      <c r="AG108" s="643">
        <v>-1</v>
      </c>
      <c r="AH108" s="643">
        <v>-1</v>
      </c>
      <c r="AI108" s="16"/>
      <c r="AJ108" s="8"/>
      <c r="AK108" s="8"/>
      <c r="AL108" s="8"/>
    </row>
    <row r="109" spans="1:38" customFormat="1" ht="12" customHeight="1" x14ac:dyDescent="0.35">
      <c r="A109" s="6"/>
      <c r="B109" s="7"/>
      <c r="C109" s="17"/>
      <c r="D109" s="17"/>
      <c r="E109" s="17"/>
      <c r="F109" s="26"/>
      <c r="G109" s="34"/>
      <c r="H109" s="34"/>
      <c r="I109" s="34"/>
      <c r="J109" s="156" t="s">
        <v>1160</v>
      </c>
      <c r="K109" s="492" t="s">
        <v>376</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643">
        <f t="shared" ref="AD109:AE117" si="7">$Y109</f>
        <v>161</v>
      </c>
      <c r="AE109" s="643">
        <f t="shared" si="7"/>
        <v>161</v>
      </c>
      <c r="AF109" s="30"/>
      <c r="AG109" s="30"/>
      <c r="AH109" s="30"/>
      <c r="AI109" s="16"/>
      <c r="AJ109" s="8"/>
      <c r="AK109" s="8"/>
      <c r="AL109" s="8"/>
    </row>
    <row r="110" spans="1:38" customFormat="1" ht="12" customHeight="1" x14ac:dyDescent="0.35">
      <c r="A110" s="6"/>
      <c r="B110" s="7"/>
      <c r="C110" s="17"/>
      <c r="D110" s="17"/>
      <c r="E110" s="17"/>
      <c r="F110" s="26"/>
      <c r="G110" s="34"/>
      <c r="H110" s="34"/>
      <c r="I110" s="34"/>
      <c r="J110" s="156" t="s">
        <v>1161</v>
      </c>
      <c r="K110" s="492" t="s">
        <v>769</v>
      </c>
      <c r="L110" s="198">
        <v>0.15909090909090909</v>
      </c>
      <c r="M110" s="199" t="b">
        <v>0</v>
      </c>
      <c r="N110" s="698">
        <f>Z110</f>
        <v>238</v>
      </c>
      <c r="O110" s="159"/>
      <c r="P110" s="699">
        <f t="shared" ref="P110:Q117" si="8">P109</f>
        <v>43560</v>
      </c>
      <c r="Q110" s="699">
        <f>Q109</f>
        <v>43589</v>
      </c>
      <c r="R110" s="699">
        <f t="shared" ref="R110:R117" si="9">R109</f>
        <v>43631</v>
      </c>
      <c r="S110" s="699">
        <f t="shared" ref="S110:S117" si="10">S109</f>
        <v>43709</v>
      </c>
      <c r="T110" s="32"/>
      <c r="U110" s="1">
        <f t="shared" ref="U110:U117" si="11">U109</f>
        <v>43589</v>
      </c>
      <c r="V110" s="32"/>
      <c r="W110" s="697">
        <f t="shared" si="3"/>
        <v>91</v>
      </c>
      <c r="X110" s="697">
        <f t="shared" si="4"/>
        <v>119</v>
      </c>
      <c r="Y110" s="697">
        <f t="shared" si="5"/>
        <v>161</v>
      </c>
      <c r="Z110" s="697">
        <f t="shared" si="6"/>
        <v>238</v>
      </c>
      <c r="AA110" s="32"/>
      <c r="AB110" s="697">
        <f t="shared" si="2"/>
        <v>119</v>
      </c>
      <c r="AC110" s="32"/>
      <c r="AD110" s="643">
        <f t="shared" si="7"/>
        <v>161</v>
      </c>
      <c r="AE110" s="643">
        <f t="shared" si="7"/>
        <v>161</v>
      </c>
      <c r="AF110" s="30"/>
      <c r="AG110" s="30"/>
      <c r="AH110" s="30"/>
      <c r="AI110" s="16"/>
      <c r="AJ110" s="8"/>
      <c r="AK110" s="8"/>
      <c r="AL110" s="8"/>
    </row>
    <row r="111" spans="1:38" customFormat="1" ht="12" customHeight="1" x14ac:dyDescent="0.35">
      <c r="A111" s="6"/>
      <c r="B111" s="7"/>
      <c r="C111" s="17"/>
      <c r="D111" s="17"/>
      <c r="E111" s="17"/>
      <c r="F111" s="26"/>
      <c r="G111" s="34"/>
      <c r="H111" s="34"/>
      <c r="I111" s="34"/>
      <c r="J111" s="156" t="s">
        <v>1162</v>
      </c>
      <c r="K111" s="492" t="s">
        <v>770</v>
      </c>
      <c r="L111" s="198">
        <v>0.13636363636363635</v>
      </c>
      <c r="M111" s="199" t="b">
        <v>0</v>
      </c>
      <c r="N111" s="698">
        <f>Y111</f>
        <v>161</v>
      </c>
      <c r="O111" s="159"/>
      <c r="P111" s="699">
        <f t="shared" si="8"/>
        <v>43560</v>
      </c>
      <c r="Q111" s="699">
        <f t="shared" si="8"/>
        <v>43589</v>
      </c>
      <c r="R111" s="699">
        <f t="shared" si="9"/>
        <v>43631</v>
      </c>
      <c r="S111" s="699">
        <f t="shared" si="10"/>
        <v>43709</v>
      </c>
      <c r="T111" s="32"/>
      <c r="U111" s="1">
        <f t="shared" si="11"/>
        <v>43589</v>
      </c>
      <c r="V111" s="32"/>
      <c r="W111" s="697">
        <f t="shared" si="3"/>
        <v>91</v>
      </c>
      <c r="X111" s="697">
        <f t="shared" si="4"/>
        <v>119</v>
      </c>
      <c r="Y111" s="697">
        <f t="shared" si="5"/>
        <v>161</v>
      </c>
      <c r="Z111" s="697">
        <f t="shared" si="6"/>
        <v>238</v>
      </c>
      <c r="AA111" s="32"/>
      <c r="AB111" s="697">
        <f t="shared" si="2"/>
        <v>119</v>
      </c>
      <c r="AC111" s="32"/>
      <c r="AD111" s="643">
        <f t="shared" si="7"/>
        <v>161</v>
      </c>
      <c r="AE111" s="643">
        <f t="shared" si="7"/>
        <v>161</v>
      </c>
      <c r="AF111" s="30"/>
      <c r="AG111" s="30"/>
      <c r="AH111" s="30"/>
      <c r="AI111" s="16"/>
      <c r="AJ111" s="8"/>
      <c r="AK111" s="8"/>
      <c r="AL111" s="8"/>
    </row>
    <row r="112" spans="1:38" customFormat="1" ht="12" customHeight="1" x14ac:dyDescent="0.35">
      <c r="A112" s="6"/>
      <c r="B112" s="7"/>
      <c r="C112" s="17"/>
      <c r="D112" s="17"/>
      <c r="E112" s="17"/>
      <c r="F112" s="26"/>
      <c r="G112" s="34"/>
      <c r="H112" s="34"/>
      <c r="I112" s="34"/>
      <c r="J112" s="156" t="s">
        <v>1163</v>
      </c>
      <c r="K112" s="492" t="s">
        <v>771</v>
      </c>
      <c r="L112" s="198">
        <v>0.11363636363636363</v>
      </c>
      <c r="M112" s="199" t="b">
        <v>0</v>
      </c>
      <c r="N112" s="698">
        <f>Z112</f>
        <v>238</v>
      </c>
      <c r="O112" s="159"/>
      <c r="P112" s="699">
        <f t="shared" si="8"/>
        <v>43560</v>
      </c>
      <c r="Q112" s="699">
        <f t="shared" si="8"/>
        <v>43589</v>
      </c>
      <c r="R112" s="699">
        <f t="shared" si="9"/>
        <v>43631</v>
      </c>
      <c r="S112" s="699">
        <f t="shared" si="10"/>
        <v>43709</v>
      </c>
      <c r="T112" s="32"/>
      <c r="U112" s="1">
        <f t="shared" si="11"/>
        <v>43589</v>
      </c>
      <c r="V112" s="32"/>
      <c r="W112" s="697">
        <f t="shared" si="3"/>
        <v>91</v>
      </c>
      <c r="X112" s="697">
        <f t="shared" si="4"/>
        <v>119</v>
      </c>
      <c r="Y112" s="697">
        <f t="shared" si="5"/>
        <v>161</v>
      </c>
      <c r="Z112" s="697">
        <f t="shared" si="6"/>
        <v>238</v>
      </c>
      <c r="AA112" s="32"/>
      <c r="AB112" s="697">
        <f t="shared" si="2"/>
        <v>119</v>
      </c>
      <c r="AC112" s="32"/>
      <c r="AD112" s="643">
        <f t="shared" si="7"/>
        <v>161</v>
      </c>
      <c r="AE112" s="643">
        <f t="shared" si="7"/>
        <v>161</v>
      </c>
      <c r="AF112" s="30"/>
      <c r="AG112" s="30"/>
      <c r="AH112" s="30"/>
      <c r="AI112" s="16"/>
      <c r="AJ112" s="8"/>
      <c r="AK112" s="8"/>
      <c r="AL112" s="8"/>
    </row>
    <row r="113" spans="1:38" customFormat="1" ht="12" customHeight="1" x14ac:dyDescent="0.35">
      <c r="A113" s="6"/>
      <c r="B113" s="7"/>
      <c r="C113" s="17"/>
      <c r="D113" s="17"/>
      <c r="E113" s="17"/>
      <c r="F113" s="26"/>
      <c r="G113" s="34"/>
      <c r="H113" s="34"/>
      <c r="I113" s="34"/>
      <c r="J113" s="156" t="s">
        <v>1164</v>
      </c>
      <c r="K113" s="492" t="s">
        <v>772</v>
      </c>
      <c r="L113" s="198">
        <v>0.11363636363636363</v>
      </c>
      <c r="M113" s="199" t="b">
        <v>0</v>
      </c>
      <c r="N113" s="698">
        <f>W113</f>
        <v>91</v>
      </c>
      <c r="O113" s="159"/>
      <c r="P113" s="699">
        <f t="shared" si="8"/>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643">
        <f t="shared" si="7"/>
        <v>161</v>
      </c>
      <c r="AE113" s="643">
        <f t="shared" si="7"/>
        <v>161</v>
      </c>
      <c r="AF113" s="30"/>
      <c r="AG113" s="30"/>
      <c r="AH113" s="30"/>
      <c r="AI113" s="16"/>
      <c r="AJ113" s="8"/>
      <c r="AK113" s="8"/>
      <c r="AL113" s="8"/>
    </row>
    <row r="114" spans="1:38" customFormat="1" ht="12" customHeight="1" x14ac:dyDescent="0.35">
      <c r="A114" s="6"/>
      <c r="B114" s="7"/>
      <c r="C114" s="17"/>
      <c r="D114" s="17"/>
      <c r="E114" s="17"/>
      <c r="F114" s="26"/>
      <c r="G114" s="34"/>
      <c r="H114" s="34"/>
      <c r="I114" s="34"/>
      <c r="J114" s="156" t="s">
        <v>1165</v>
      </c>
      <c r="K114" s="492" t="s">
        <v>773</v>
      </c>
      <c r="L114" s="198">
        <v>0.13636363636363635</v>
      </c>
      <c r="M114" s="199" t="b">
        <v>0</v>
      </c>
      <c r="N114" s="698">
        <f>Z114</f>
        <v>238</v>
      </c>
      <c r="O114" s="159"/>
      <c r="P114" s="699">
        <f t="shared" si="8"/>
        <v>43560</v>
      </c>
      <c r="Q114" s="699">
        <f>Q113</f>
        <v>43606</v>
      </c>
      <c r="R114" s="699">
        <f t="shared" si="9"/>
        <v>43631</v>
      </c>
      <c r="S114" s="699">
        <f t="shared" si="10"/>
        <v>43709</v>
      </c>
      <c r="T114" s="32"/>
      <c r="U114" s="1">
        <f t="shared" si="11"/>
        <v>43606</v>
      </c>
      <c r="V114" s="32"/>
      <c r="W114" s="697">
        <f t="shared" si="3"/>
        <v>91</v>
      </c>
      <c r="X114" s="697">
        <f t="shared" si="4"/>
        <v>140</v>
      </c>
      <c r="Y114" s="697">
        <f t="shared" si="5"/>
        <v>161</v>
      </c>
      <c r="Z114" s="697">
        <f t="shared" si="6"/>
        <v>238</v>
      </c>
      <c r="AA114" s="32"/>
      <c r="AB114" s="697">
        <f t="shared" si="2"/>
        <v>140</v>
      </c>
      <c r="AC114" s="32"/>
      <c r="AD114" s="643">
        <f t="shared" si="7"/>
        <v>161</v>
      </c>
      <c r="AE114" s="643">
        <f t="shared" si="7"/>
        <v>161</v>
      </c>
      <c r="AF114" s="30"/>
      <c r="AG114" s="30"/>
      <c r="AH114" s="30"/>
      <c r="AI114" s="16"/>
      <c r="AJ114" s="8"/>
      <c r="AK114" s="8"/>
      <c r="AL114" s="8"/>
    </row>
    <row r="115" spans="1:38" customFormat="1" ht="12" customHeight="1" x14ac:dyDescent="0.35">
      <c r="A115" s="6"/>
      <c r="B115" s="7"/>
      <c r="C115" s="17"/>
      <c r="D115" s="17"/>
      <c r="E115" s="17"/>
      <c r="F115" s="26"/>
      <c r="H115" s="34"/>
      <c r="I115" s="34"/>
      <c r="J115" s="156" t="s">
        <v>1166</v>
      </c>
      <c r="K115" s="492" t="s">
        <v>774</v>
      </c>
      <c r="L115" s="198">
        <v>0.15909090909090909</v>
      </c>
      <c r="M115" s="199" t="b">
        <v>0</v>
      </c>
      <c r="N115" s="698">
        <f>Y115</f>
        <v>161</v>
      </c>
      <c r="O115" s="159"/>
      <c r="P115" s="699">
        <f t="shared" si="8"/>
        <v>43560</v>
      </c>
      <c r="Q115" s="699">
        <f t="shared" si="8"/>
        <v>43606</v>
      </c>
      <c r="R115" s="699">
        <f t="shared" si="9"/>
        <v>43631</v>
      </c>
      <c r="S115" s="699">
        <f t="shared" si="10"/>
        <v>43709</v>
      </c>
      <c r="T115" s="32"/>
      <c r="U115" s="1">
        <f t="shared" si="11"/>
        <v>43606</v>
      </c>
      <c r="V115" s="32"/>
      <c r="W115" s="697">
        <f t="shared" si="3"/>
        <v>91</v>
      </c>
      <c r="X115" s="697">
        <f t="shared" si="4"/>
        <v>140</v>
      </c>
      <c r="Y115" s="697">
        <f t="shared" si="5"/>
        <v>161</v>
      </c>
      <c r="Z115" s="697">
        <f t="shared" si="6"/>
        <v>238</v>
      </c>
      <c r="AA115" s="32"/>
      <c r="AB115" s="697">
        <f t="shared" si="2"/>
        <v>140</v>
      </c>
      <c r="AC115" s="32"/>
      <c r="AD115" s="643">
        <f t="shared" si="7"/>
        <v>161</v>
      </c>
      <c r="AE115" s="643">
        <f t="shared" si="7"/>
        <v>161</v>
      </c>
      <c r="AF115" s="30"/>
      <c r="AG115" s="30"/>
      <c r="AH115" s="30"/>
      <c r="AI115" s="16"/>
      <c r="AJ115" s="8"/>
      <c r="AK115" s="8"/>
      <c r="AL115" s="8"/>
    </row>
    <row r="116" spans="1:38" customFormat="1" ht="12" customHeight="1" x14ac:dyDescent="0.35">
      <c r="A116" s="6"/>
      <c r="B116" s="7"/>
      <c r="C116" s="17"/>
      <c r="D116" s="17"/>
      <c r="E116" s="17"/>
      <c r="F116" s="36"/>
      <c r="H116" s="34"/>
      <c r="I116" s="34"/>
      <c r="J116" s="156" t="s">
        <v>1167</v>
      </c>
      <c r="K116" s="492" t="s">
        <v>775</v>
      </c>
      <c r="L116" s="198">
        <v>9.0909090909090912E-2</v>
      </c>
      <c r="M116" s="199" t="b">
        <v>0</v>
      </c>
      <c r="N116" s="698">
        <f>Z116</f>
        <v>238</v>
      </c>
      <c r="O116" s="159"/>
      <c r="P116" s="699">
        <f t="shared" si="8"/>
        <v>43560</v>
      </c>
      <c r="Q116" s="699">
        <f t="shared" si="8"/>
        <v>43606</v>
      </c>
      <c r="R116" s="699">
        <f t="shared" si="9"/>
        <v>43631</v>
      </c>
      <c r="S116" s="699">
        <f t="shared" si="10"/>
        <v>43709</v>
      </c>
      <c r="T116" s="32"/>
      <c r="U116" s="1">
        <f t="shared" si="11"/>
        <v>43606</v>
      </c>
      <c r="V116" s="32"/>
      <c r="W116" s="697">
        <f t="shared" si="3"/>
        <v>91</v>
      </c>
      <c r="X116" s="697">
        <f t="shared" si="4"/>
        <v>140</v>
      </c>
      <c r="Y116" s="697">
        <f t="shared" si="5"/>
        <v>161</v>
      </c>
      <c r="Z116" s="697">
        <f t="shared" si="6"/>
        <v>238</v>
      </c>
      <c r="AA116" s="32"/>
      <c r="AB116" s="697">
        <f t="shared" si="2"/>
        <v>140</v>
      </c>
      <c r="AC116" s="32"/>
      <c r="AD116" s="643">
        <f t="shared" si="7"/>
        <v>161</v>
      </c>
      <c r="AE116" s="643">
        <f t="shared" si="7"/>
        <v>161</v>
      </c>
      <c r="AF116" s="30"/>
      <c r="AG116" s="30"/>
      <c r="AH116" s="30"/>
      <c r="AI116" s="16"/>
      <c r="AJ116" s="8"/>
      <c r="AK116" s="8"/>
      <c r="AL116" s="8"/>
    </row>
    <row r="117" spans="1:38" customFormat="1" ht="12" customHeight="1" x14ac:dyDescent="0.35">
      <c r="A117" s="6"/>
      <c r="B117" s="7"/>
      <c r="C117" s="17"/>
      <c r="D117" s="17"/>
      <c r="E117" s="17"/>
      <c r="F117" s="36"/>
      <c r="H117" s="34"/>
      <c r="I117" s="37"/>
      <c r="J117" s="856" t="s">
        <v>1140</v>
      </c>
      <c r="K117" s="493" t="s">
        <v>776</v>
      </c>
      <c r="L117" s="198">
        <v>0</v>
      </c>
      <c r="M117" s="199" t="b">
        <v>0</v>
      </c>
      <c r="N117" s="698">
        <f>Z117</f>
        <v>238</v>
      </c>
      <c r="O117" s="159"/>
      <c r="P117" s="699">
        <f t="shared" si="8"/>
        <v>43560</v>
      </c>
      <c r="Q117" s="699">
        <f t="shared" si="8"/>
        <v>43606</v>
      </c>
      <c r="R117" s="699">
        <f t="shared" si="9"/>
        <v>43631</v>
      </c>
      <c r="S117" s="699">
        <f t="shared" si="10"/>
        <v>43709</v>
      </c>
      <c r="T117" s="32"/>
      <c r="U117" s="1">
        <f t="shared" si="11"/>
        <v>43606</v>
      </c>
      <c r="V117" s="32"/>
      <c r="W117" s="697">
        <f t="shared" si="3"/>
        <v>91</v>
      </c>
      <c r="X117" s="697">
        <f t="shared" si="4"/>
        <v>140</v>
      </c>
      <c r="Y117" s="697">
        <f t="shared" si="5"/>
        <v>161</v>
      </c>
      <c r="Z117" s="697">
        <f t="shared" si="6"/>
        <v>238</v>
      </c>
      <c r="AA117" s="32"/>
      <c r="AB117" s="697">
        <f t="shared" si="2"/>
        <v>140</v>
      </c>
      <c r="AC117" s="32"/>
      <c r="AD117" s="643">
        <f t="shared" si="7"/>
        <v>161</v>
      </c>
      <c r="AE117" s="643">
        <f t="shared" si="7"/>
        <v>161</v>
      </c>
      <c r="AF117" s="30"/>
      <c r="AG117" s="30"/>
      <c r="AH117" s="30"/>
      <c r="AI117" s="16"/>
      <c r="AJ117" s="8"/>
      <c r="AK117" s="8"/>
      <c r="AL117" s="8"/>
    </row>
    <row r="118" spans="1:38" customFormat="1" ht="12" customHeight="1" x14ac:dyDescent="0.35">
      <c r="A118" s="6"/>
      <c r="B118" s="7"/>
      <c r="C118" s="17"/>
      <c r="D118" s="17"/>
      <c r="E118" s="17"/>
      <c r="F118" s="33"/>
      <c r="G118" s="34"/>
      <c r="H118" s="34"/>
      <c r="I118" s="27"/>
      <c r="J118" s="27"/>
      <c r="K118" s="27"/>
      <c r="L118" s="196"/>
      <c r="M118" s="32"/>
      <c r="N118" s="32"/>
      <c r="O118" s="159" t="s">
        <v>892</v>
      </c>
      <c r="P118" s="199" t="b">
        <v>0</v>
      </c>
      <c r="Q118" s="199" t="b">
        <v>0</v>
      </c>
      <c r="R118" s="199" t="b">
        <v>0</v>
      </c>
      <c r="S118" s="199" t="b">
        <v>0</v>
      </c>
      <c r="T118" s="32"/>
      <c r="U118" s="32"/>
      <c r="V118" s="32"/>
      <c r="W118" s="32"/>
      <c r="X118" s="32"/>
      <c r="Y118" s="32"/>
      <c r="Z118" s="32"/>
      <c r="AA118" s="32"/>
      <c r="AB118" s="32"/>
      <c r="AC118" s="32"/>
      <c r="AD118" s="30"/>
      <c r="AE118" s="30"/>
      <c r="AF118" s="30"/>
      <c r="AG118" s="30"/>
      <c r="AH118" s="30"/>
      <c r="AI118" s="16"/>
      <c r="AJ118" s="8"/>
      <c r="AK118" s="8"/>
      <c r="AL118" s="8"/>
    </row>
    <row r="119" spans="1:38" customFormat="1" ht="12" customHeight="1" x14ac:dyDescent="0.35">
      <c r="A119" s="6"/>
      <c r="B119" s="7"/>
      <c r="C119" s="17"/>
      <c r="D119" s="17"/>
      <c r="E119" s="17"/>
      <c r="F119" s="33"/>
      <c r="G119" s="34" t="s">
        <v>269</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30"/>
      <c r="AG119" s="30"/>
      <c r="AH119" s="30"/>
      <c r="AI119" s="16"/>
      <c r="AJ119" s="8"/>
      <c r="AK119" s="8"/>
      <c r="AL119" s="8"/>
    </row>
    <row r="120" spans="1:38"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30"/>
      <c r="AG120" s="30"/>
      <c r="AH120" s="30"/>
      <c r="AI120" s="16"/>
      <c r="AJ120" s="8"/>
      <c r="AK120" s="8"/>
      <c r="AL120" s="8"/>
    </row>
    <row r="121" spans="1:38"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41" t="s">
        <v>23</v>
      </c>
      <c r="AJ121" s="8"/>
      <c r="AK121" s="8"/>
      <c r="AL121" s="8"/>
    </row>
    <row r="122" spans="1:38"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row>
    <row r="123" spans="1:38"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7"/>
      <c r="AJ123" s="7"/>
      <c r="AK123" s="7"/>
    </row>
    <row r="124" spans="1:38"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c r="AD124" s="7"/>
    </row>
    <row r="125" spans="1:38"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c r="AD125" s="8"/>
    </row>
    <row r="126" spans="1:38" customFormat="1" ht="12" customHeight="1" x14ac:dyDescent="0.35">
      <c r="A126" s="6"/>
      <c r="B126" s="7"/>
      <c r="C126" s="12"/>
      <c r="D126" s="12"/>
      <c r="E126" s="12" t="s">
        <v>1</v>
      </c>
      <c r="F126" s="13"/>
      <c r="G126" s="14" t="s">
        <v>259</v>
      </c>
      <c r="H126" s="13"/>
      <c r="I126" s="13"/>
      <c r="J126" s="13"/>
      <c r="K126" s="13"/>
      <c r="L126" s="13"/>
      <c r="M126" s="13"/>
      <c r="N126" s="13"/>
      <c r="O126" s="13"/>
      <c r="P126" s="13"/>
      <c r="Q126" s="13"/>
      <c r="R126" s="13"/>
      <c r="S126" s="15"/>
      <c r="T126" s="13"/>
      <c r="U126" s="15"/>
      <c r="V126" s="15"/>
      <c r="W126" s="16"/>
      <c r="X126" s="8"/>
      <c r="Y126" s="8"/>
      <c r="Z126" s="8"/>
      <c r="AA126" s="8"/>
      <c r="AB126" s="8"/>
      <c r="AC126" s="8"/>
      <c r="AD126" s="8"/>
    </row>
    <row r="127" spans="1:38" customFormat="1" ht="12" customHeight="1" x14ac:dyDescent="0.35">
      <c r="A127" s="6"/>
      <c r="B127" s="7"/>
      <c r="C127" s="12"/>
      <c r="D127" s="12"/>
      <c r="E127" s="17"/>
      <c r="F127" s="13"/>
      <c r="G127" s="13" t="s">
        <v>260</v>
      </c>
      <c r="H127" s="13"/>
      <c r="I127" s="13"/>
      <c r="J127" s="13"/>
      <c r="K127" s="13"/>
      <c r="L127" s="13"/>
      <c r="M127" s="13"/>
      <c r="N127" s="13"/>
      <c r="O127" s="13"/>
      <c r="P127" s="13"/>
      <c r="Q127" s="13"/>
      <c r="R127" s="13"/>
      <c r="S127" s="15"/>
      <c r="T127" s="19"/>
      <c r="U127" s="15"/>
      <c r="V127" s="15"/>
      <c r="W127" s="16"/>
      <c r="X127" s="8"/>
      <c r="Y127" s="8"/>
      <c r="Z127" s="8"/>
      <c r="AA127" s="8"/>
      <c r="AB127" s="8"/>
      <c r="AC127" s="8"/>
      <c r="AD127" s="8"/>
    </row>
    <row r="128" spans="1:38" customFormat="1" ht="12" customHeight="1" x14ac:dyDescent="0.35">
      <c r="A128" s="6"/>
      <c r="B128" s="7"/>
      <c r="C128" s="17"/>
      <c r="D128" s="12"/>
      <c r="E128" s="17"/>
      <c r="F128" s="13"/>
      <c r="G128" s="44">
        <v>38576.728726851848</v>
      </c>
      <c r="H128" s="13" t="s">
        <v>261</v>
      </c>
      <c r="I128" s="13"/>
      <c r="J128" s="13"/>
      <c r="K128" s="13"/>
      <c r="L128" s="13"/>
      <c r="M128" s="13"/>
      <c r="N128" s="13"/>
      <c r="O128" s="13"/>
      <c r="P128" s="13"/>
      <c r="Q128" s="13"/>
      <c r="R128" s="13"/>
      <c r="S128" s="15"/>
      <c r="T128" s="19"/>
      <c r="U128" s="15"/>
      <c r="V128" s="15"/>
      <c r="W128" s="16"/>
      <c r="X128" s="8"/>
      <c r="Y128" s="8"/>
      <c r="Z128" s="8"/>
      <c r="AA128" s="8"/>
      <c r="AB128" s="8"/>
      <c r="AC128" s="8"/>
      <c r="AD128" s="8"/>
    </row>
    <row r="129" spans="1:30"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c r="AD129" s="8"/>
    </row>
    <row r="130" spans="1:30"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c r="AD130" s="8"/>
    </row>
    <row r="131" spans="1:30"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c r="AD131" s="8"/>
    </row>
    <row r="132" spans="1:30"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c r="AD132" s="8"/>
    </row>
    <row r="133" spans="1:30" customFormat="1" ht="12" customHeight="1" x14ac:dyDescent="0.35">
      <c r="A133" s="6"/>
      <c r="B133" s="7"/>
      <c r="C133" s="17"/>
      <c r="D133" s="17"/>
      <c r="E133" s="17"/>
      <c r="F133" s="17"/>
      <c r="G133" s="17"/>
      <c r="H133" s="17"/>
      <c r="I133" s="17"/>
      <c r="J133" s="23" t="s">
        <v>262</v>
      </c>
      <c r="K133" s="23"/>
      <c r="L133" s="24"/>
      <c r="M133" s="24"/>
      <c r="N133" s="24"/>
      <c r="O133" s="24"/>
      <c r="P133" s="24"/>
      <c r="Q133" s="24"/>
      <c r="R133" s="24"/>
      <c r="S133" s="22"/>
      <c r="T133" s="22"/>
      <c r="U133" s="22"/>
      <c r="V133" s="22"/>
      <c r="W133" s="16"/>
      <c r="X133" s="8"/>
      <c r="Y133" s="8"/>
      <c r="Z133" s="8"/>
      <c r="AA133" s="8"/>
      <c r="AB133" s="8"/>
      <c r="AC133" s="8"/>
      <c r="AD133" s="8"/>
    </row>
    <row r="134" spans="1:30" customFormat="1" ht="12" customHeight="1" x14ac:dyDescent="0.35">
      <c r="A134" s="6"/>
      <c r="B134" s="7"/>
      <c r="C134" s="17"/>
      <c r="D134" s="17"/>
      <c r="E134" s="17"/>
      <c r="F134" s="26"/>
      <c r="H134" s="34"/>
      <c r="I134" s="160" t="s">
        <v>264</v>
      </c>
      <c r="J134" s="201">
        <v>12000</v>
      </c>
      <c r="K134" s="32"/>
      <c r="L134" s="32"/>
      <c r="M134" s="158"/>
      <c r="N134" s="32"/>
      <c r="O134" s="32"/>
      <c r="P134" s="32"/>
      <c r="Q134" s="32"/>
      <c r="R134" s="32"/>
      <c r="S134" s="32"/>
      <c r="T134" s="32"/>
      <c r="U134" s="32"/>
      <c r="V134" s="30"/>
      <c r="W134" s="16"/>
      <c r="X134" s="8"/>
      <c r="Y134" s="8"/>
      <c r="Z134" s="8"/>
      <c r="AA134" s="8"/>
      <c r="AB134" s="8"/>
      <c r="AC134" s="8"/>
      <c r="AD134" s="8"/>
    </row>
    <row r="135" spans="1:30" customFormat="1" ht="12" customHeight="1" x14ac:dyDescent="0.35">
      <c r="A135" s="6"/>
      <c r="B135" s="7"/>
      <c r="C135" s="17"/>
      <c r="D135" s="17"/>
      <c r="E135" s="17"/>
      <c r="F135" s="26"/>
      <c r="H135" s="34"/>
      <c r="I135" s="160" t="s">
        <v>1189</v>
      </c>
      <c r="J135" s="201">
        <v>55000</v>
      </c>
      <c r="K135" s="32"/>
      <c r="L135" s="32"/>
      <c r="M135" s="158"/>
      <c r="N135" s="32"/>
      <c r="O135" s="32"/>
      <c r="P135" s="32"/>
      <c r="Q135" s="32"/>
      <c r="R135" s="32"/>
      <c r="S135" s="32"/>
      <c r="T135" s="32"/>
      <c r="U135" s="32"/>
      <c r="V135" s="30"/>
      <c r="W135" s="16"/>
      <c r="X135" s="8"/>
      <c r="Y135" s="8"/>
      <c r="Z135" s="8"/>
      <c r="AA135" s="8"/>
      <c r="AB135" s="8"/>
      <c r="AC135" s="8"/>
      <c r="AD135" s="8"/>
    </row>
    <row r="136" spans="1:30" customFormat="1" ht="12" customHeight="1" x14ac:dyDescent="0.35">
      <c r="A136" s="6"/>
      <c r="B136" s="7"/>
      <c r="C136" s="17"/>
      <c r="D136" s="17"/>
      <c r="E136" s="17"/>
      <c r="F136" s="26"/>
      <c r="H136" s="34"/>
      <c r="I136" s="160" t="s">
        <v>1190</v>
      </c>
      <c r="J136" s="201">
        <v>0</v>
      </c>
      <c r="K136" s="32"/>
      <c r="L136" s="32"/>
      <c r="M136" s="158"/>
      <c r="N136" s="32"/>
      <c r="O136" s="32"/>
      <c r="P136" s="32"/>
      <c r="Q136" s="32"/>
      <c r="R136" s="32"/>
      <c r="S136" s="32"/>
      <c r="T136" s="32"/>
      <c r="U136" s="32"/>
      <c r="V136" s="30"/>
      <c r="W136" s="16"/>
      <c r="X136" s="8"/>
      <c r="Y136" s="8"/>
      <c r="Z136" s="8"/>
      <c r="AA136" s="8"/>
      <c r="AB136" s="8"/>
      <c r="AC136" s="8"/>
      <c r="AD136" s="8"/>
    </row>
    <row r="137" spans="1:30" customFormat="1" ht="12" customHeight="1" x14ac:dyDescent="0.35">
      <c r="A137" s="6"/>
      <c r="B137" s="7"/>
      <c r="C137" s="17"/>
      <c r="D137" s="17"/>
      <c r="E137" s="17"/>
      <c r="F137" s="26"/>
      <c r="H137" s="34"/>
      <c r="I137" s="160" t="s">
        <v>265</v>
      </c>
      <c r="J137" s="201">
        <v>15000</v>
      </c>
      <c r="K137" s="32"/>
      <c r="L137" s="32"/>
      <c r="M137" s="158"/>
      <c r="N137" s="32"/>
      <c r="O137" s="32"/>
      <c r="P137" s="32"/>
      <c r="Q137" s="32"/>
      <c r="R137" s="32"/>
      <c r="S137" s="32"/>
      <c r="T137" s="32"/>
      <c r="U137" s="32"/>
      <c r="V137" s="30"/>
      <c r="W137" s="16"/>
      <c r="X137" s="8"/>
      <c r="Y137" s="8"/>
      <c r="Z137" s="8"/>
      <c r="AA137" s="8"/>
      <c r="AB137" s="8"/>
      <c r="AC137" s="8"/>
      <c r="AD137" s="8"/>
    </row>
    <row r="138" spans="1:30" customFormat="1" ht="12" customHeight="1" x14ac:dyDescent="0.35">
      <c r="A138" s="6"/>
      <c r="B138" s="7"/>
      <c r="C138" s="17"/>
      <c r="D138" s="17"/>
      <c r="E138" s="17"/>
      <c r="F138" s="26"/>
      <c r="H138" s="34"/>
      <c r="I138" s="160" t="s">
        <v>266</v>
      </c>
      <c r="J138" s="201">
        <v>0</v>
      </c>
      <c r="K138" s="32"/>
      <c r="L138" s="32"/>
      <c r="M138" s="158"/>
      <c r="N138" s="32"/>
      <c r="O138" s="32"/>
      <c r="P138" s="32"/>
      <c r="Q138" s="32"/>
      <c r="R138" s="32"/>
      <c r="S138" s="32"/>
      <c r="T138" s="32"/>
      <c r="U138" s="32"/>
      <c r="V138" s="30"/>
      <c r="W138" s="16"/>
      <c r="X138" s="8"/>
      <c r="Y138" s="8"/>
      <c r="Z138" s="8"/>
      <c r="AA138" s="8"/>
      <c r="AB138" s="8"/>
      <c r="AC138" s="8"/>
      <c r="AD138" s="8"/>
    </row>
    <row r="139" spans="1:30" customFormat="1" ht="12" customHeight="1" x14ac:dyDescent="0.35">
      <c r="A139" s="6"/>
      <c r="B139" s="7"/>
      <c r="C139" s="17"/>
      <c r="D139" s="17"/>
      <c r="E139" s="17"/>
      <c r="F139" s="26"/>
      <c r="H139" s="34"/>
      <c r="I139" s="160" t="s">
        <v>1191</v>
      </c>
      <c r="J139" s="201">
        <v>2000</v>
      </c>
      <c r="K139" s="32"/>
      <c r="L139" s="32"/>
      <c r="M139" s="158"/>
      <c r="N139" s="32"/>
      <c r="O139" s="32"/>
      <c r="P139" s="32"/>
      <c r="Q139" s="32"/>
      <c r="R139" s="32"/>
      <c r="S139" s="32"/>
      <c r="T139" s="32"/>
      <c r="U139" s="32"/>
      <c r="V139" s="30"/>
      <c r="W139" s="16"/>
      <c r="X139" s="8"/>
      <c r="Y139" s="8"/>
      <c r="Z139" s="8"/>
      <c r="AA139" s="8"/>
      <c r="AB139" s="8"/>
      <c r="AC139" s="8"/>
      <c r="AD139" s="8"/>
    </row>
    <row r="140" spans="1:30" customFormat="1" ht="12" customHeight="1" x14ac:dyDescent="0.35">
      <c r="A140" s="6"/>
      <c r="B140" s="7"/>
      <c r="C140" s="17"/>
      <c r="D140" s="17"/>
      <c r="E140" s="17"/>
      <c r="F140" s="26"/>
      <c r="H140" s="34"/>
      <c r="I140" s="160" t="s">
        <v>267</v>
      </c>
      <c r="J140" s="201">
        <v>15000</v>
      </c>
      <c r="K140" s="32"/>
      <c r="L140" s="32"/>
      <c r="M140" s="158"/>
      <c r="N140" s="32"/>
      <c r="O140" s="32"/>
      <c r="P140" s="32"/>
      <c r="Q140" s="32"/>
      <c r="R140" s="32"/>
      <c r="S140" s="32"/>
      <c r="T140" s="32"/>
      <c r="U140" s="32"/>
      <c r="V140" s="30"/>
      <c r="W140" s="16"/>
      <c r="X140" s="8"/>
      <c r="Y140" s="8"/>
      <c r="Z140" s="8"/>
      <c r="AA140" s="8"/>
      <c r="AB140" s="8"/>
      <c r="AC140" s="8"/>
      <c r="AD140" s="8"/>
    </row>
    <row r="141" spans="1:30" customFormat="1" ht="12" customHeight="1" x14ac:dyDescent="0.35">
      <c r="A141" s="6"/>
      <c r="B141" s="7"/>
      <c r="C141" s="17"/>
      <c r="D141" s="17"/>
      <c r="E141" s="17"/>
      <c r="F141" s="36"/>
      <c r="H141" s="34"/>
      <c r="I141" s="160" t="s">
        <v>268</v>
      </c>
      <c r="J141" s="201">
        <v>0</v>
      </c>
      <c r="K141" s="32"/>
      <c r="L141" s="32"/>
      <c r="M141" s="158"/>
      <c r="N141" s="32"/>
      <c r="O141" s="32"/>
      <c r="P141" s="32"/>
      <c r="Q141" s="32"/>
      <c r="R141" s="32"/>
      <c r="S141" s="32"/>
      <c r="T141" s="32"/>
      <c r="U141" s="32"/>
      <c r="V141" s="30"/>
      <c r="W141" s="16"/>
      <c r="X141" s="8"/>
      <c r="Y141" s="8"/>
      <c r="Z141" s="8"/>
      <c r="AA141" s="8"/>
      <c r="AB141" s="8"/>
      <c r="AC141" s="8"/>
      <c r="AD141" s="8"/>
    </row>
    <row r="142" spans="1:30" customFormat="1" ht="12" customHeight="1" x14ac:dyDescent="0.35">
      <c r="A142" s="6"/>
      <c r="B142" s="7"/>
      <c r="C142" s="17"/>
      <c r="D142" s="17"/>
      <c r="E142" s="17"/>
      <c r="F142" s="36"/>
      <c r="H142" s="34"/>
      <c r="I142" s="160" t="s">
        <v>219</v>
      </c>
      <c r="J142" s="201">
        <v>5000</v>
      </c>
      <c r="K142" s="32"/>
      <c r="L142" s="32"/>
      <c r="M142" s="158"/>
      <c r="N142" s="32"/>
      <c r="O142" s="32"/>
      <c r="P142" s="32"/>
      <c r="Q142" s="32"/>
      <c r="R142" s="32"/>
      <c r="S142" s="32"/>
      <c r="T142" s="32"/>
      <c r="U142" s="32"/>
      <c r="V142" s="30"/>
      <c r="W142" s="16"/>
      <c r="X142" s="8"/>
      <c r="Y142" s="8"/>
      <c r="Z142" s="8"/>
      <c r="AA142" s="8"/>
      <c r="AB142" s="8"/>
      <c r="AC142" s="8"/>
      <c r="AD142" s="8"/>
    </row>
    <row r="143" spans="1:30"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c r="AD143" s="8"/>
    </row>
    <row r="144" spans="1:30" customFormat="1" ht="12" customHeight="1" x14ac:dyDescent="0.35">
      <c r="A144" s="6"/>
      <c r="B144" s="7"/>
      <c r="C144" s="17"/>
      <c r="D144" s="17"/>
      <c r="E144" s="17"/>
      <c r="F144" s="33"/>
      <c r="G144" s="34" t="s">
        <v>269</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c r="AD144" s="8"/>
    </row>
    <row r="145" spans="1:30"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c r="AD145" s="8"/>
    </row>
    <row r="146" spans="1:30"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c r="AD146" s="8"/>
    </row>
    <row r="147" spans="1:30"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270</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271</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272</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273</v>
      </c>
      <c r="K10" s="23" t="s">
        <v>274</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278</v>
      </c>
      <c r="K13" s="29" t="s">
        <v>279</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280</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281</v>
      </c>
      <c r="J15" s="202">
        <v>4760</v>
      </c>
      <c r="K15" s="202">
        <v>6752</v>
      </c>
      <c r="L15" s="34" t="s">
        <v>263</v>
      </c>
      <c r="M15" s="34" t="s">
        <v>277</v>
      </c>
      <c r="N15" s="156"/>
      <c r="O15" s="32"/>
      <c r="P15" s="32"/>
      <c r="Q15" s="32"/>
      <c r="R15" s="32"/>
      <c r="S15" s="32"/>
      <c r="T15" s="32"/>
      <c r="U15" s="32"/>
      <c r="V15" s="30"/>
      <c r="W15" s="16"/>
      <c r="X15" s="8"/>
      <c r="Y15" s="8"/>
      <c r="Z15" s="8"/>
    </row>
    <row r="16" spans="1:26" x14ac:dyDescent="0.35">
      <c r="A16" s="6"/>
      <c r="B16" s="7"/>
      <c r="C16" s="17"/>
      <c r="D16" s="17"/>
      <c r="E16" s="17"/>
      <c r="F16" s="26"/>
      <c r="H16" s="34"/>
      <c r="I16" s="156" t="s">
        <v>282</v>
      </c>
      <c r="J16" s="202">
        <v>30</v>
      </c>
      <c r="K16" s="202">
        <v>30</v>
      </c>
      <c r="L16" s="34" t="s">
        <v>275</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283</v>
      </c>
      <c r="J17" s="4">
        <f>J15/EXP(J16*LN(1.2))</f>
        <v>20.052548309496157</v>
      </c>
      <c r="K17" s="4">
        <f>K15/EXP(K16*LN(1.2))</f>
        <v>28.444287013806314</v>
      </c>
      <c r="L17" s="34" t="s">
        <v>263</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219</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1104</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1105</v>
      </c>
      <c r="L31" s="29"/>
      <c r="N31" s="693" t="s">
        <v>1106</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281</v>
      </c>
      <c r="K32" s="202">
        <v>15000</v>
      </c>
      <c r="L32" s="34" t="s">
        <v>263</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282</v>
      </c>
      <c r="K33" s="202">
        <v>30</v>
      </c>
      <c r="L33" s="34" t="s">
        <v>275</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283</v>
      </c>
      <c r="K34" s="4">
        <f>K32/EXP(K33*LN(1.2))</f>
        <v>63.190803496311425</v>
      </c>
      <c r="L34" s="34" t="s">
        <v>263</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276</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284</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285</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286</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287</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288</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289</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290</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278</v>
      </c>
      <c r="I67" s="172" t="s">
        <v>279</v>
      </c>
      <c r="J67" s="172"/>
      <c r="K67" s="172"/>
      <c r="L67" s="172"/>
      <c r="M67" s="172"/>
      <c r="W67" s="16"/>
      <c r="X67" s="8"/>
      <c r="Y67" s="8"/>
      <c r="Z67" s="8"/>
    </row>
    <row r="68" spans="1:26" ht="12.75" customHeight="1" x14ac:dyDescent="0.35">
      <c r="A68" s="163"/>
      <c r="B68" s="7"/>
      <c r="C68" s="17"/>
      <c r="D68" s="17"/>
      <c r="E68" s="17"/>
      <c r="F68" s="26"/>
      <c r="G68" s="183" t="s">
        <v>301</v>
      </c>
      <c r="H68" s="205">
        <v>0.1</v>
      </c>
      <c r="I68" s="205">
        <v>0.2</v>
      </c>
      <c r="J68" s="172" t="s">
        <v>291</v>
      </c>
      <c r="K68" s="207">
        <f>H68*60</f>
        <v>6</v>
      </c>
      <c r="L68" s="207">
        <f>I68*60</f>
        <v>12</v>
      </c>
      <c r="M68" s="172" t="s">
        <v>292</v>
      </c>
      <c r="Q68" s="172"/>
      <c r="R68" s="172"/>
      <c r="S68" s="172"/>
      <c r="T68" s="172"/>
      <c r="U68" s="172"/>
      <c r="V68" s="173"/>
      <c r="W68" s="16"/>
      <c r="X68" s="8"/>
      <c r="Y68" s="8"/>
      <c r="Z68" s="8"/>
    </row>
    <row r="69" spans="1:26" ht="12.75" customHeight="1" x14ac:dyDescent="0.35">
      <c r="A69" s="163"/>
      <c r="B69" s="7"/>
      <c r="C69" s="17"/>
      <c r="D69" s="17"/>
      <c r="E69" s="17"/>
      <c r="F69" s="26"/>
      <c r="G69" s="183" t="s">
        <v>302</v>
      </c>
      <c r="H69" s="205">
        <v>0.1</v>
      </c>
      <c r="I69" s="205">
        <v>0.1</v>
      </c>
      <c r="J69" s="172" t="s">
        <v>293</v>
      </c>
      <c r="K69" s="207">
        <f>H69*60</f>
        <v>6</v>
      </c>
      <c r="L69" s="207">
        <f>I69*60</f>
        <v>6</v>
      </c>
      <c r="M69" s="172" t="s">
        <v>292</v>
      </c>
      <c r="Q69" s="172"/>
      <c r="R69" s="172"/>
      <c r="S69" s="172"/>
      <c r="T69" s="172"/>
      <c r="U69" s="172"/>
      <c r="V69" s="173"/>
      <c r="W69" s="16"/>
      <c r="X69" s="8"/>
      <c r="Y69" s="8"/>
      <c r="Z69" s="8"/>
    </row>
    <row r="70" spans="1:26" ht="12.75" customHeight="1" x14ac:dyDescent="0.35">
      <c r="A70" s="163"/>
      <c r="B70" s="7"/>
      <c r="C70" s="17"/>
      <c r="D70" s="17"/>
      <c r="E70" s="17"/>
      <c r="F70" s="26"/>
      <c r="G70" s="183" t="s">
        <v>280</v>
      </c>
      <c r="H70" s="205">
        <v>2</v>
      </c>
      <c r="I70" s="205">
        <v>2</v>
      </c>
      <c r="J70" s="172" t="s">
        <v>294</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295</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297</v>
      </c>
      <c r="O72" s="175"/>
      <c r="P72" s="175"/>
      <c r="Q72" s="172" t="s">
        <v>303</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296</v>
      </c>
      <c r="K74" s="175"/>
      <c r="L74" s="175"/>
      <c r="M74" s="175"/>
      <c r="N74" s="175" t="s">
        <v>256</v>
      </c>
      <c r="O74" s="208">
        <v>0.2</v>
      </c>
      <c r="P74" s="180" t="s">
        <v>298</v>
      </c>
      <c r="Q74" s="210">
        <f>O74*60</f>
        <v>12</v>
      </c>
      <c r="R74" s="175" t="s">
        <v>292</v>
      </c>
      <c r="V74" s="177"/>
      <c r="W74" s="16"/>
      <c r="X74" s="8"/>
      <c r="Y74" s="8"/>
      <c r="Z74" s="8"/>
    </row>
    <row r="75" spans="1:26" ht="12.75" customHeight="1" x14ac:dyDescent="0.35">
      <c r="A75" s="163"/>
      <c r="B75" s="7"/>
      <c r="C75" s="17"/>
      <c r="D75" s="17"/>
      <c r="E75" s="17"/>
      <c r="F75" s="36"/>
      <c r="G75" s="178"/>
      <c r="H75" s="90"/>
      <c r="J75" s="175"/>
      <c r="K75" s="175"/>
      <c r="L75" s="175"/>
      <c r="M75" s="175"/>
      <c r="N75" s="174" t="s">
        <v>299</v>
      </c>
      <c r="O75" s="209">
        <v>2</v>
      </c>
      <c r="P75" s="180" t="s">
        <v>300</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278</v>
      </c>
      <c r="J77" s="174" t="s">
        <v>279</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1000</v>
      </c>
      <c r="I78" s="174" t="s">
        <v>307</v>
      </c>
      <c r="J78" s="174" t="s">
        <v>304</v>
      </c>
      <c r="M78" s="175"/>
      <c r="N78" s="175" t="s">
        <v>1000</v>
      </c>
      <c r="O78" s="175" t="s">
        <v>305</v>
      </c>
      <c r="P78" s="181" t="s">
        <v>306</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opLeftCell="A34" zoomScale="90" zoomScaleNormal="90" workbookViewId="0">
      <selection activeCell="S43" sqref="S4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339</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315</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928</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926</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927</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948</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94</v>
      </c>
      <c r="I38" s="700">
        <f>MIN(51,INT((J38 - DATE(YEAR(J38),1,1))/7))*7</f>
        <v>91</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316</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1197</v>
      </c>
      <c r="H43" s="35"/>
      <c r="I43" s="880">
        <f>I44</f>
        <v>91</v>
      </c>
      <c r="J43" s="880">
        <f t="shared" ref="J43:P43" si="0">J44</f>
        <v>98</v>
      </c>
      <c r="K43" s="880">
        <f t="shared" si="0"/>
        <v>105</v>
      </c>
      <c r="L43" s="880">
        <f t="shared" si="0"/>
        <v>112</v>
      </c>
      <c r="M43" s="880">
        <f t="shared" si="0"/>
        <v>119</v>
      </c>
      <c r="N43" s="880">
        <f t="shared" si="0"/>
        <v>126</v>
      </c>
      <c r="O43" s="880">
        <f t="shared" si="0"/>
        <v>133</v>
      </c>
      <c r="P43" s="880">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375</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0</v>
      </c>
      <c r="N49" s="221">
        <v>0</v>
      </c>
      <c r="O49" s="221">
        <v>-27.717428571428599</v>
      </c>
      <c r="P49" s="221">
        <v>-32.673428571428602</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0</v>
      </c>
      <c r="N50" s="221">
        <v>0</v>
      </c>
      <c r="O50" s="221">
        <v>-27.717428571428599</v>
      </c>
      <c r="P50" s="221">
        <v>-32.673428571428602</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0</v>
      </c>
      <c r="N51" s="221">
        <v>0</v>
      </c>
      <c r="O51" s="221">
        <v>-27.717428571428599</v>
      </c>
      <c r="P51" s="221">
        <v>-32.673428571428602</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0</v>
      </c>
      <c r="N52" s="221">
        <v>0</v>
      </c>
      <c r="O52" s="221">
        <v>-27.717428571428599</v>
      </c>
      <c r="P52" s="221">
        <v>-32.673428571428602</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5.747871428571429</v>
      </c>
      <c r="J53" s="885">
        <f t="shared" ref="J53" si="3">0.215*J45+0.215*J60+0.215*J47+0.215*J51+0.14*J62</f>
        <v>5.747871428571429</v>
      </c>
      <c r="K53" s="885">
        <f t="shared" ref="K53" si="4">0.215*K45+0.215*K60+0.215*K47+0.215*K51+0.14*K62</f>
        <v>2.738485714285714</v>
      </c>
      <c r="L53" s="885">
        <f t="shared" ref="L53" si="5">0.215*L45+0.215*L60+0.215*L47+0.215*L51+0.14*L62</f>
        <v>2.3477999999999999</v>
      </c>
      <c r="M53" s="885">
        <f t="shared" ref="M53" si="6">0.215*M45+0.215*M60+0.215*M47+0.215*M51+0.14*M62</f>
        <v>0</v>
      </c>
      <c r="N53" s="885">
        <f t="shared" ref="N53" si="7">0.215*N45+0.215*N60+0.215*N47+0.215*N51+0.14*N62</f>
        <v>0</v>
      </c>
      <c r="O53" s="885">
        <f t="shared" ref="O53" si="8">0.215*O45+0.215*O60+0.215*O47+0.215*O51+0.14*O62</f>
        <v>-23.347277142857155</v>
      </c>
      <c r="P53" s="885">
        <f t="shared" ref="P53" si="9">0.215*P45+0.215*P60+0.215*P47+0.215*P51+0.14*P62</f>
        <v>-28.026111428571447</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209</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362</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858</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859</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860</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1068</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782</v>
      </c>
      <c r="I76" s="35" t="s">
        <v>797</v>
      </c>
      <c r="J76" s="35" t="s">
        <v>376</v>
      </c>
      <c r="K76" s="26" t="s">
        <v>769</v>
      </c>
      <c r="L76" s="26" t="s">
        <v>770</v>
      </c>
      <c r="M76" s="26" t="s">
        <v>771</v>
      </c>
      <c r="N76" s="35" t="s">
        <v>772</v>
      </c>
      <c r="O76" s="35" t="s">
        <v>773</v>
      </c>
      <c r="P76" s="35" t="s">
        <v>774</v>
      </c>
      <c r="Q76" s="35" t="s">
        <v>775</v>
      </c>
      <c r="R76" s="35" t="s">
        <v>776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255</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93</v>
      </c>
      <c r="I98" s="35" t="s">
        <v>797</v>
      </c>
      <c r="J98" s="35" t="s">
        <v>376</v>
      </c>
      <c r="K98" s="26" t="s">
        <v>769</v>
      </c>
      <c r="L98" s="26" t="s">
        <v>770</v>
      </c>
      <c r="M98" s="26" t="s">
        <v>771</v>
      </c>
      <c r="N98" s="35" t="s">
        <v>772</v>
      </c>
      <c r="O98" s="35" t="s">
        <v>773</v>
      </c>
      <c r="P98" s="35" t="s">
        <v>774</v>
      </c>
      <c r="Q98" s="35" t="s">
        <v>775</v>
      </c>
      <c r="R98" s="35" t="s">
        <v>776</v>
      </c>
      <c r="S98" s="35"/>
      <c r="T98" s="35" t="s">
        <v>93</v>
      </c>
      <c r="U98" s="35" t="s">
        <v>797</v>
      </c>
      <c r="V98" s="35" t="s">
        <v>376</v>
      </c>
      <c r="W98" s="26" t="s">
        <v>769</v>
      </c>
      <c r="X98" s="26" t="s">
        <v>770</v>
      </c>
      <c r="Y98" s="26" t="s">
        <v>771</v>
      </c>
      <c r="Z98" s="35" t="s">
        <v>772</v>
      </c>
      <c r="AA98" s="35" t="s">
        <v>773</v>
      </c>
      <c r="AB98" s="35" t="s">
        <v>774</v>
      </c>
      <c r="AC98" s="35" t="s">
        <v>775</v>
      </c>
      <c r="AD98" s="35" t="s">
        <v>776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215</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222</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1108</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223</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313</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1134</v>
      </c>
      <c r="I137" s="862"/>
      <c r="J137" s="862" t="s">
        <v>1157</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317</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318</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325</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251</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324</v>
      </c>
      <c r="I162" s="23" t="s">
        <v>323</v>
      </c>
      <c r="J162" s="23" t="s">
        <v>321</v>
      </c>
      <c r="K162" s="23" t="s">
        <v>322</v>
      </c>
      <c r="L162" s="23" t="s">
        <v>320</v>
      </c>
      <c r="M162" s="23" t="s">
        <v>319</v>
      </c>
      <c r="N162" s="22" t="s">
        <v>794</v>
      </c>
      <c r="O162" s="22"/>
      <c r="P162" s="22"/>
      <c r="Q162" s="22" t="s">
        <v>768</v>
      </c>
      <c r="R162" s="22"/>
      <c r="S162" s="22"/>
      <c r="T162" s="22" t="s">
        <v>1156</v>
      </c>
      <c r="U162" s="22"/>
      <c r="V162" s="22" t="s">
        <v>1113</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1099</v>
      </c>
      <c r="L163" s="665" t="s">
        <v>216</v>
      </c>
      <c r="M163" s="666" t="s">
        <v>67</v>
      </c>
      <c r="N163" t="b">
        <f>AND(COUNTIF(G176:$G$216,G163))</f>
        <v>0</v>
      </c>
      <c r="O163" s="33" t="s">
        <v>22</v>
      </c>
      <c r="Q163" s="241" t="b">
        <v>1</v>
      </c>
      <c r="T163" s="241">
        <f>IF(OR(M163="a",M163="a2",M163="sp"),0,1)</f>
        <v>0</v>
      </c>
      <c r="V163" s="222">
        <f>1-T163</f>
        <v>1</v>
      </c>
      <c r="X163" t="s">
        <v>1177</v>
      </c>
      <c r="Z163" t="s">
        <v>169</v>
      </c>
      <c r="AC163" t="s">
        <v>1182</v>
      </c>
      <c r="AX163" s="16"/>
      <c r="AY163" s="8"/>
      <c r="AZ163" s="8"/>
      <c r="BA163" s="8"/>
    </row>
    <row r="164" spans="1:53" ht="14.5" outlineLevel="1" x14ac:dyDescent="0.35">
      <c r="A164" s="6"/>
      <c r="B164" s="7"/>
      <c r="C164" s="17"/>
      <c r="D164" s="17"/>
      <c r="E164" s="17"/>
      <c r="F164" s="26"/>
      <c r="G164" t="str">
        <f t="shared" si="38"/>
        <v>GGGGAg1a2</v>
      </c>
      <c r="H164" s="665" t="s">
        <v>143</v>
      </c>
      <c r="I164" s="665" t="s">
        <v>143</v>
      </c>
      <c r="J164" s="665" t="s">
        <v>143</v>
      </c>
      <c r="K164" s="665" t="s">
        <v>143</v>
      </c>
      <c r="L164" s="665" t="s">
        <v>1095</v>
      </c>
      <c r="M164" s="666" t="s">
        <v>799</v>
      </c>
      <c r="N164" t="b">
        <f>AND(COUNTIF(G178:$G$216,G164))</f>
        <v>0</v>
      </c>
      <c r="O164" s="33" t="s">
        <v>1071</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143</v>
      </c>
      <c r="I165" s="665" t="s">
        <v>143</v>
      </c>
      <c r="J165" s="665" t="s">
        <v>143</v>
      </c>
      <c r="K165" s="665" t="s">
        <v>143</v>
      </c>
      <c r="L165" s="665" t="s">
        <v>1097</v>
      </c>
      <c r="M165" s="666" t="s">
        <v>799</v>
      </c>
      <c r="N165" t="b">
        <f>AND(COUNTIF(G180:$G$216,G165))</f>
        <v>0</v>
      </c>
      <c r="O165" s="33" t="s">
        <v>1071</v>
      </c>
      <c r="Q165" s="241" t="b">
        <v>1</v>
      </c>
      <c r="T165" s="241">
        <f t="shared" si="39"/>
        <v>0</v>
      </c>
      <c r="V165" s="222">
        <f t="shared" si="40"/>
        <v>1</v>
      </c>
      <c r="Y165" t="s">
        <v>921</v>
      </c>
      <c r="Z165">
        <v>2000</v>
      </c>
      <c r="AB165" t="s">
        <v>216</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143</v>
      </c>
      <c r="I166" s="665" t="s">
        <v>143</v>
      </c>
      <c r="J166" s="665" t="s">
        <v>143</v>
      </c>
      <c r="K166" s="665" t="s">
        <v>1098</v>
      </c>
      <c r="L166" s="665" t="s">
        <v>72</v>
      </c>
      <c r="M166" s="666" t="s">
        <v>799</v>
      </c>
      <c r="N166" t="b">
        <f>AND(COUNTIF(G182:$G$216,G166))</f>
        <v>0</v>
      </c>
      <c r="O166" s="33" t="s">
        <v>1071</v>
      </c>
      <c r="Q166" s="241" t="b">
        <v>1</v>
      </c>
      <c r="T166" s="241">
        <f t="shared" si="39"/>
        <v>0</v>
      </c>
      <c r="V166" s="222">
        <f t="shared" si="40"/>
        <v>1</v>
      </c>
      <c r="Y166" t="s">
        <v>63</v>
      </c>
      <c r="Z166">
        <v>1800</v>
      </c>
      <c r="AB166" t="s">
        <v>1095</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143</v>
      </c>
      <c r="I167" s="665" t="s">
        <v>143</v>
      </c>
      <c r="J167" s="665" t="s">
        <v>143</v>
      </c>
      <c r="K167" s="665" t="s">
        <v>1098</v>
      </c>
      <c r="L167" s="665" t="s">
        <v>73</v>
      </c>
      <c r="M167" s="666" t="s">
        <v>799</v>
      </c>
      <c r="N167" t="b">
        <f>AND(COUNTIF(G184:$G$216,G167))</f>
        <v>0</v>
      </c>
      <c r="O167" s="33" t="s">
        <v>1071</v>
      </c>
      <c r="Q167" s="241" t="b">
        <v>1</v>
      </c>
      <c r="T167" s="241">
        <f t="shared" si="39"/>
        <v>0</v>
      </c>
      <c r="V167" s="222">
        <f t="shared" si="40"/>
        <v>1</v>
      </c>
      <c r="Y167" t="s">
        <v>922</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143</v>
      </c>
      <c r="I168" s="665" t="s">
        <v>143</v>
      </c>
      <c r="J168" s="665" t="s">
        <v>143</v>
      </c>
      <c r="K168" s="665" t="s">
        <v>1098</v>
      </c>
      <c r="L168" s="665" t="s">
        <v>144</v>
      </c>
      <c r="M168" s="666" t="s">
        <v>799</v>
      </c>
      <c r="N168" t="b">
        <f>AND(COUNTIF(G185:$G$216,G168))</f>
        <v>0</v>
      </c>
      <c r="O168" s="33" t="s">
        <v>1071</v>
      </c>
      <c r="Q168" s="241" t="b">
        <v>1</v>
      </c>
      <c r="T168" s="241">
        <f t="shared" si="39"/>
        <v>0</v>
      </c>
      <c r="V168" s="222">
        <f t="shared" si="40"/>
        <v>1</v>
      </c>
      <c r="Y168" t="s">
        <v>214</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143</v>
      </c>
      <c r="I169" s="665" t="s">
        <v>143</v>
      </c>
      <c r="J169" s="665" t="s">
        <v>143</v>
      </c>
      <c r="K169" s="665" t="s">
        <v>1098</v>
      </c>
      <c r="L169" s="665" t="s">
        <v>1204</v>
      </c>
      <c r="M169" s="666" t="s">
        <v>799</v>
      </c>
      <c r="N169" t="b">
        <f>AND(COUNTIF(G186:$G$216,G169))</f>
        <v>0</v>
      </c>
      <c r="O169" s="33" t="s">
        <v>1071</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143</v>
      </c>
      <c r="I170" s="665" t="s">
        <v>143</v>
      </c>
      <c r="J170" s="665" t="s">
        <v>143</v>
      </c>
      <c r="K170" s="665" t="s">
        <v>217</v>
      </c>
      <c r="L170" s="665" t="s">
        <v>72</v>
      </c>
      <c r="M170" s="666" t="s">
        <v>799</v>
      </c>
      <c r="N170" t="b">
        <f>AND(COUNTIF(G186:$G$216,G170))</f>
        <v>0</v>
      </c>
      <c r="O170" s="33" t="s">
        <v>1071</v>
      </c>
      <c r="Q170" s="241" t="b">
        <v>1</v>
      </c>
      <c r="T170" s="241">
        <f t="shared" si="39"/>
        <v>0</v>
      </c>
      <c r="V170" s="222">
        <f t="shared" si="40"/>
        <v>1</v>
      </c>
      <c r="Y170" t="s">
        <v>1198</v>
      </c>
      <c r="Z170">
        <v>1580</v>
      </c>
      <c r="AB170" t="s">
        <v>1201</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143</v>
      </c>
      <c r="I171" s="665" t="s">
        <v>143</v>
      </c>
      <c r="J171" s="665" t="s">
        <v>143</v>
      </c>
      <c r="K171" s="665" t="s">
        <v>217</v>
      </c>
      <c r="L171" s="665" t="s">
        <v>73</v>
      </c>
      <c r="M171" s="666" t="s">
        <v>799</v>
      </c>
      <c r="N171" t="b">
        <f>AND(COUNTIF(G187:$G$216,G171))</f>
        <v>0</v>
      </c>
      <c r="O171" s="33" t="s">
        <v>1071</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143</v>
      </c>
      <c r="I172" s="665" t="s">
        <v>143</v>
      </c>
      <c r="J172" s="665" t="s">
        <v>143</v>
      </c>
      <c r="K172" s="665" t="s">
        <v>217</v>
      </c>
      <c r="L172" s="665" t="s">
        <v>74</v>
      </c>
      <c r="M172" s="666" t="s">
        <v>799</v>
      </c>
      <c r="N172" t="b">
        <f>AND(COUNTIF(G188:$G$216,G172))</f>
        <v>0</v>
      </c>
      <c r="O172" s="33" t="s">
        <v>1071</v>
      </c>
      <c r="Q172" s="241" t="b">
        <v>1</v>
      </c>
      <c r="T172" s="241">
        <f t="shared" si="39"/>
        <v>0</v>
      </c>
      <c r="V172" s="222">
        <f t="shared" si="40"/>
        <v>1</v>
      </c>
      <c r="Y172" t="s">
        <v>920</v>
      </c>
      <c r="Z172">
        <v>1800</v>
      </c>
      <c r="AB172" t="s">
        <v>144</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143</v>
      </c>
      <c r="I173" s="665" t="s">
        <v>143</v>
      </c>
      <c r="J173" s="665" t="s">
        <v>143</v>
      </c>
      <c r="K173" s="665" t="s">
        <v>217</v>
      </c>
      <c r="L173" s="665" t="s">
        <v>144</v>
      </c>
      <c r="M173" s="666" t="s">
        <v>799</v>
      </c>
      <c r="N173" t="b">
        <f>AND(COUNTIF(G188:$G$216,G173))</f>
        <v>0</v>
      </c>
      <c r="O173" s="33" t="s">
        <v>1071</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143</v>
      </c>
      <c r="I174" s="665" t="s">
        <v>143</v>
      </c>
      <c r="J174" s="665" t="s">
        <v>143</v>
      </c>
      <c r="K174" s="665" t="s">
        <v>217</v>
      </c>
      <c r="L174" s="665" t="s">
        <v>1204</v>
      </c>
      <c r="M174" s="666" t="s">
        <v>799</v>
      </c>
      <c r="N174" t="b">
        <f>AND(COUNTIF(G189:$G$216,G174))</f>
        <v>0</v>
      </c>
      <c r="O174" s="33" t="s">
        <v>1071</v>
      </c>
      <c r="Q174" s="241" t="b">
        <v>1</v>
      </c>
      <c r="T174" s="241">
        <f t="shared" ref="T174" si="45">IF(OR(M174="a",M174="a2",M174="sp"),0,1)</f>
        <v>0</v>
      </c>
      <c r="V174" s="222">
        <f t="shared" ref="V174" si="46">1-T174</f>
        <v>1</v>
      </c>
      <c r="Y174" t="s">
        <v>924</v>
      </c>
      <c r="Z174">
        <v>1000</v>
      </c>
      <c r="AB174" t="s">
        <v>1097</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1065</v>
      </c>
      <c r="I175" s="665" t="s">
        <v>1065</v>
      </c>
      <c r="J175" s="665" t="s">
        <v>1065</v>
      </c>
      <c r="K175" s="665" t="s">
        <v>1065</v>
      </c>
      <c r="L175" s="665" t="s">
        <v>1065</v>
      </c>
      <c r="M175" s="666" t="s">
        <v>1064</v>
      </c>
      <c r="N175" t="b">
        <f>AND(COUNTIF(G188:$G$216,G175))</f>
        <v>0</v>
      </c>
      <c r="O175" s="33" t="s">
        <v>1065</v>
      </c>
      <c r="Q175" s="241" t="b">
        <v>1</v>
      </c>
      <c r="T175" s="241">
        <f t="shared" si="39"/>
        <v>0</v>
      </c>
      <c r="V175" s="222">
        <f t="shared" si="40"/>
        <v>1</v>
      </c>
      <c r="Y175" t="s">
        <v>68</v>
      </c>
      <c r="Z175">
        <v>1000</v>
      </c>
      <c r="AB175" t="s">
        <v>1065</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338</v>
      </c>
      <c r="I176" s="665" t="s">
        <v>338</v>
      </c>
      <c r="J176" s="665" t="s">
        <v>8</v>
      </c>
      <c r="K176" s="665" t="s">
        <v>72</v>
      </c>
      <c r="L176" s="665" t="s">
        <v>8</v>
      </c>
      <c r="M176" s="665" t="s">
        <v>65</v>
      </c>
      <c r="N176" t="b">
        <f>AND(COUNTIF(G188:$G$216,G176))</f>
        <v>0</v>
      </c>
      <c r="O176" s="33" t="s">
        <v>863</v>
      </c>
      <c r="Q176" s="241" t="b">
        <v>1</v>
      </c>
      <c r="T176" s="241">
        <f t="shared" si="39"/>
        <v>1</v>
      </c>
      <c r="V176" s="222">
        <f t="shared" si="40"/>
        <v>0</v>
      </c>
      <c r="Y176" t="s">
        <v>923</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338</v>
      </c>
      <c r="I177" s="665" t="s">
        <v>338</v>
      </c>
      <c r="J177" s="665" t="s">
        <v>16</v>
      </c>
      <c r="K177" s="665" t="s">
        <v>8</v>
      </c>
      <c r="L177" s="665" t="s">
        <v>72</v>
      </c>
      <c r="M177" s="665" t="s">
        <v>61</v>
      </c>
      <c r="N177" t="b">
        <f>AND(COUNTIF(G188:$G$216,G177))</f>
        <v>0</v>
      </c>
      <c r="O177" s="33" t="s">
        <v>863</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338</v>
      </c>
      <c r="I178" s="665" t="s">
        <v>338</v>
      </c>
      <c r="J178" s="665" t="s">
        <v>16</v>
      </c>
      <c r="K178" s="665" t="s">
        <v>8</v>
      </c>
      <c r="L178" s="665" t="s">
        <v>72</v>
      </c>
      <c r="M178" s="665" t="s">
        <v>920</v>
      </c>
      <c r="N178" t="b">
        <f>AND(COUNTIF(G189:$G$216,G178))</f>
        <v>0</v>
      </c>
      <c r="O178" s="33" t="s">
        <v>863</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338</v>
      </c>
      <c r="I179" s="665" t="s">
        <v>338</v>
      </c>
      <c r="J179" s="665" t="s">
        <v>8</v>
      </c>
      <c r="K179" s="665" t="s">
        <v>16</v>
      </c>
      <c r="L179" s="665" t="s">
        <v>8</v>
      </c>
      <c r="M179" s="665" t="s">
        <v>68</v>
      </c>
      <c r="N179" t="b">
        <f>AND(COUNTIF(G190:$G$216,G179))</f>
        <v>0</v>
      </c>
      <c r="O179" s="33" t="s">
        <v>863</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338</v>
      </c>
      <c r="I180" s="665" t="s">
        <v>338</v>
      </c>
      <c r="J180" s="665" t="s">
        <v>8</v>
      </c>
      <c r="K180" s="665" t="s">
        <v>16</v>
      </c>
      <c r="L180" s="665" t="s">
        <v>8</v>
      </c>
      <c r="M180" s="665" t="s">
        <v>923</v>
      </c>
      <c r="N180" t="b">
        <f>AND(COUNTIF(G190:$G$216,G180))</f>
        <v>0</v>
      </c>
      <c r="O180" s="33" t="s">
        <v>863</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338</v>
      </c>
      <c r="I181" s="665" t="s">
        <v>338</v>
      </c>
      <c r="J181" s="665" t="s">
        <v>72</v>
      </c>
      <c r="K181" s="665" t="s">
        <v>8</v>
      </c>
      <c r="L181" s="665" t="s">
        <v>16</v>
      </c>
      <c r="M181" s="665" t="s">
        <v>61</v>
      </c>
      <c r="N181" t="b">
        <f>AND(COUNTIF(G190:$G$216,G181))</f>
        <v>0</v>
      </c>
      <c r="O181" s="33" t="s">
        <v>863</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338</v>
      </c>
      <c r="I182" s="665" t="s">
        <v>338</v>
      </c>
      <c r="J182" s="665" t="s">
        <v>72</v>
      </c>
      <c r="K182" s="665" t="s">
        <v>8</v>
      </c>
      <c r="L182" s="665" t="s">
        <v>16</v>
      </c>
      <c r="M182" s="665" t="s">
        <v>920</v>
      </c>
      <c r="N182" t="b">
        <f>AND(COUNTIF(G196:$G$216,G182))</f>
        <v>0</v>
      </c>
      <c r="O182" s="33" t="s">
        <v>863</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338</v>
      </c>
      <c r="J183" s="665" t="s">
        <v>22</v>
      </c>
      <c r="K183" s="665" t="s">
        <v>1099</v>
      </c>
      <c r="L183" s="665" t="s">
        <v>216</v>
      </c>
      <c r="M183" s="665" t="s">
        <v>61</v>
      </c>
      <c r="N183" t="b">
        <f>AND(COUNTIF(G196:$G$216,G183))</f>
        <v>0</v>
      </c>
      <c r="O183" s="33" t="s">
        <v>1123</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338</v>
      </c>
      <c r="J184" s="665" t="s">
        <v>22</v>
      </c>
      <c r="K184" s="665" t="s">
        <v>1099</v>
      </c>
      <c r="L184" s="665" t="s">
        <v>216</v>
      </c>
      <c r="M184" s="665" t="s">
        <v>920</v>
      </c>
      <c r="N184" t="b">
        <f>AND(COUNTIF(G196:$G$216,G184))</f>
        <v>0</v>
      </c>
      <c r="O184" s="33" t="s">
        <v>1123</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1099</v>
      </c>
      <c r="L185" s="665" t="s">
        <v>216</v>
      </c>
      <c r="M185" s="665" t="s">
        <v>67</v>
      </c>
      <c r="N185" t="b">
        <f>AND(COUNTIF(G197:$G$216,G185))</f>
        <v>0</v>
      </c>
      <c r="O185" s="33" t="s">
        <v>1123</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216</v>
      </c>
      <c r="M186" s="665" t="s">
        <v>67</v>
      </c>
      <c r="N186" t="b">
        <f>AND(COUNTIF(G204:$G$216,G186))</f>
        <v>0</v>
      </c>
      <c r="O186" s="33" t="s">
        <v>1123</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338</v>
      </c>
      <c r="I187" s="665" t="s">
        <v>22</v>
      </c>
      <c r="J187" s="665" t="s">
        <v>22</v>
      </c>
      <c r="K187" s="665" t="s">
        <v>1099</v>
      </c>
      <c r="L187" s="665" t="s">
        <v>8</v>
      </c>
      <c r="M187" s="665" t="s">
        <v>67</v>
      </c>
      <c r="N187" t="b">
        <f>AND(COUNTIF(G207:$G$216,G187))</f>
        <v>0</v>
      </c>
      <c r="O187" s="33" t="s">
        <v>1123</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338</v>
      </c>
      <c r="J188" s="665" t="s">
        <v>22</v>
      </c>
      <c r="K188" s="665" t="s">
        <v>8</v>
      </c>
      <c r="L188" s="665" t="s">
        <v>216</v>
      </c>
      <c r="M188" s="665" t="s">
        <v>61</v>
      </c>
      <c r="N188" t="b">
        <f>AND(COUNTIF(G209:$G$216,G188))</f>
        <v>0</v>
      </c>
      <c r="O188" s="33" t="s">
        <v>1124</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338</v>
      </c>
      <c r="J189" s="665" t="s">
        <v>22</v>
      </c>
      <c r="K189" s="665" t="s">
        <v>8</v>
      </c>
      <c r="L189" s="665" t="s">
        <v>216</v>
      </c>
      <c r="M189" s="665" t="s">
        <v>920</v>
      </c>
      <c r="N189" t="b">
        <f>AND(COUNTIF(G209:$G$216,G189))</f>
        <v>0</v>
      </c>
      <c r="O189" s="33" t="s">
        <v>1124</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338</v>
      </c>
      <c r="I190" s="665" t="s">
        <v>22</v>
      </c>
      <c r="J190" s="665" t="s">
        <v>8</v>
      </c>
      <c r="K190" s="665" t="s">
        <v>1099</v>
      </c>
      <c r="L190" s="665" t="s">
        <v>8</v>
      </c>
      <c r="M190" s="665" t="s">
        <v>67</v>
      </c>
      <c r="N190" t="b">
        <f>AND(COUNTIF(G209:$G$216,G190))</f>
        <v>0</v>
      </c>
      <c r="O190" s="33" t="s">
        <v>1124</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338</v>
      </c>
      <c r="I191" s="665" t="s">
        <v>338</v>
      </c>
      <c r="J191" s="665" t="s">
        <v>22</v>
      </c>
      <c r="K191" s="665" t="s">
        <v>8</v>
      </c>
      <c r="L191" s="665" t="s">
        <v>8</v>
      </c>
      <c r="M191" s="665" t="s">
        <v>67</v>
      </c>
      <c r="N191" t="b">
        <f>AND(COUNTIF(G196:$G$216,G191))</f>
        <v>0</v>
      </c>
      <c r="O191" s="33" t="s">
        <v>1176</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338</v>
      </c>
      <c r="I192" s="665" t="s">
        <v>338</v>
      </c>
      <c r="J192" s="665" t="s">
        <v>8</v>
      </c>
      <c r="K192" s="665" t="s">
        <v>1099</v>
      </c>
      <c r="L192" s="665" t="s">
        <v>8</v>
      </c>
      <c r="M192" s="665" t="s">
        <v>61</v>
      </c>
      <c r="N192" t="b">
        <f>AND(COUNTIF(G196:$G$216,G192))</f>
        <v>0</v>
      </c>
      <c r="O192" s="33" t="s">
        <v>1176</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338</v>
      </c>
      <c r="I193" s="665" t="s">
        <v>338</v>
      </c>
      <c r="J193" s="665" t="s">
        <v>8</v>
      </c>
      <c r="K193" s="665" t="s">
        <v>1099</v>
      </c>
      <c r="L193" s="665" t="s">
        <v>8</v>
      </c>
      <c r="M193" s="665" t="s">
        <v>920</v>
      </c>
      <c r="N193" t="b">
        <f>AND(COUNTIF(G196:$G$216,G193))</f>
        <v>0</v>
      </c>
      <c r="O193" s="33" t="s">
        <v>1176</v>
      </c>
      <c r="Q193" s="241" t="b">
        <v>1</v>
      </c>
      <c r="T193" s="241">
        <f t="shared" si="48"/>
        <v>1</v>
      </c>
      <c r="V193" s="222">
        <f t="shared" si="49"/>
        <v>0</v>
      </c>
      <c r="X193" t="s">
        <v>1178</v>
      </c>
      <c r="Z193" t="s">
        <v>1179</v>
      </c>
      <c r="AX193" s="16"/>
      <c r="AY193" s="8"/>
      <c r="AZ193" s="8"/>
      <c r="BA193" s="8"/>
    </row>
    <row r="194" spans="1:53" ht="14.5" outlineLevel="1" x14ac:dyDescent="0.35">
      <c r="A194" s="6"/>
      <c r="B194" s="7"/>
      <c r="C194" s="17"/>
      <c r="D194" s="17"/>
      <c r="E194" s="17"/>
      <c r="F194" s="26"/>
      <c r="G194" t="str">
        <f>_xlfn.CONCAT(H194:M194)</f>
        <v>YYWWA1w</v>
      </c>
      <c r="H194" s="665" t="s">
        <v>338</v>
      </c>
      <c r="I194" s="665" t="s">
        <v>338</v>
      </c>
      <c r="J194" s="665" t="s">
        <v>8</v>
      </c>
      <c r="K194" s="665" t="s">
        <v>8</v>
      </c>
      <c r="L194" s="665" t="s">
        <v>216</v>
      </c>
      <c r="M194" s="665" t="s">
        <v>61</v>
      </c>
      <c r="N194" t="b">
        <f>AND(COUNTIF(G196:$G$216,G194))</f>
        <v>0</v>
      </c>
      <c r="O194" s="33" t="s">
        <v>1176</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338</v>
      </c>
      <c r="I195" s="665" t="s">
        <v>338</v>
      </c>
      <c r="J195" s="665" t="s">
        <v>8</v>
      </c>
      <c r="K195" s="665" t="s">
        <v>8</v>
      </c>
      <c r="L195" s="665" t="s">
        <v>216</v>
      </c>
      <c r="M195" s="665" t="s">
        <v>920</v>
      </c>
      <c r="N195" t="b">
        <f>AND(COUNTIF(G196:$G$216,G195))</f>
        <v>0</v>
      </c>
      <c r="O195" s="33" t="s">
        <v>1176</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338</v>
      </c>
      <c r="I196" s="665" t="s">
        <v>338</v>
      </c>
      <c r="J196" s="665" t="s">
        <v>8</v>
      </c>
      <c r="K196" s="665" t="s">
        <v>8</v>
      </c>
      <c r="L196" s="665" t="s">
        <v>8</v>
      </c>
      <c r="M196" s="665" t="s">
        <v>61</v>
      </c>
      <c r="N196" t="b">
        <f>AND(COUNTIF(G209:$G$216,G196))</f>
        <v>0</v>
      </c>
      <c r="O196" s="33" t="s">
        <v>1125</v>
      </c>
      <c r="Q196" s="241" t="b">
        <v>1</v>
      </c>
      <c r="T196" s="241">
        <f t="shared" si="39"/>
        <v>1</v>
      </c>
      <c r="V196" s="222">
        <f t="shared" si="40"/>
        <v>0</v>
      </c>
      <c r="Y196" t="s">
        <v>921</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338</v>
      </c>
      <c r="I197" s="665" t="s">
        <v>338</v>
      </c>
      <c r="J197" s="665" t="s">
        <v>8</v>
      </c>
      <c r="K197" s="665" t="s">
        <v>8</v>
      </c>
      <c r="L197" s="665" t="s">
        <v>8</v>
      </c>
      <c r="M197" s="665" t="s">
        <v>920</v>
      </c>
      <c r="N197" t="b">
        <f>AND(COUNTIF(G209:$G$216,G197))</f>
        <v>0</v>
      </c>
      <c r="O197" s="33" t="s">
        <v>1125</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338</v>
      </c>
      <c r="I198" s="665" t="s">
        <v>338</v>
      </c>
      <c r="J198" s="665" t="s">
        <v>72</v>
      </c>
      <c r="K198" s="665" t="s">
        <v>8</v>
      </c>
      <c r="L198" s="665" t="s">
        <v>14</v>
      </c>
      <c r="M198" s="665" t="s">
        <v>68</v>
      </c>
      <c r="N198" t="b">
        <f>AND(COUNTIF(G204:$G$216,G198))</f>
        <v>0</v>
      </c>
      <c r="O198" s="33" t="s">
        <v>1188</v>
      </c>
      <c r="Q198" s="241" t="b">
        <v>1</v>
      </c>
      <c r="T198" s="241">
        <f t="shared" ref="T198:T203" si="54">IF(OR(M198="a",M198="a2",M198="sp"),0,1)</f>
        <v>1</v>
      </c>
      <c r="V198" s="222">
        <f t="shared" ref="V198:V203" si="55">1-T198</f>
        <v>0</v>
      </c>
      <c r="Y198" t="s">
        <v>922</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338</v>
      </c>
      <c r="I199" s="665" t="s">
        <v>338</v>
      </c>
      <c r="J199" s="665" t="s">
        <v>72</v>
      </c>
      <c r="K199" s="665" t="s">
        <v>8</v>
      </c>
      <c r="L199" s="665" t="s">
        <v>14</v>
      </c>
      <c r="M199" s="665" t="s">
        <v>923</v>
      </c>
      <c r="N199" t="b">
        <f>AND(COUNTIF(G205:$G$216,G199))</f>
        <v>0</v>
      </c>
      <c r="O199" s="33" t="s">
        <v>1188</v>
      </c>
      <c r="Q199" s="241" t="b">
        <v>1</v>
      </c>
      <c r="T199" s="241">
        <f t="shared" ref="T199" si="57">IF(OR(M199="a",M199="a2",M199="sp"),0,1)</f>
        <v>1</v>
      </c>
      <c r="V199" s="222">
        <f t="shared" ref="V199" si="58">1-T199</f>
        <v>0</v>
      </c>
      <c r="Y199" t="s">
        <v>214</v>
      </c>
      <c r="Z199">
        <v>0</v>
      </c>
      <c r="AX199" s="16"/>
      <c r="AY199" s="8"/>
      <c r="AZ199" s="8"/>
      <c r="BA199" s="8"/>
    </row>
    <row r="200" spans="1:53" ht="14.5" outlineLevel="1" x14ac:dyDescent="0.35">
      <c r="A200" s="6"/>
      <c r="B200" s="7"/>
      <c r="C200" s="17"/>
      <c r="D200" s="17"/>
      <c r="E200" s="17"/>
      <c r="F200" s="26"/>
      <c r="G200" t="str">
        <f>_xlfn.CONCAT(H200:M200)</f>
        <v>YYBNWb</v>
      </c>
      <c r="H200" s="665" t="s">
        <v>338</v>
      </c>
      <c r="I200" s="665" t="s">
        <v>338</v>
      </c>
      <c r="J200" s="665" t="s">
        <v>14</v>
      </c>
      <c r="K200" s="665" t="s">
        <v>72</v>
      </c>
      <c r="L200" s="665" t="s">
        <v>8</v>
      </c>
      <c r="M200" s="665" t="s">
        <v>64</v>
      </c>
      <c r="N200" t="b">
        <f>AND(COUNTIF(G204:$G$216,G200))</f>
        <v>0</v>
      </c>
      <c r="O200" s="33" t="s">
        <v>1188</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338</v>
      </c>
      <c r="I201" s="665" t="s">
        <v>338</v>
      </c>
      <c r="J201" s="665" t="s">
        <v>14</v>
      </c>
      <c r="K201" s="665" t="s">
        <v>72</v>
      </c>
      <c r="L201" s="665" t="s">
        <v>8</v>
      </c>
      <c r="M201" s="665" t="s">
        <v>921</v>
      </c>
      <c r="N201" t="b">
        <f>AND(COUNTIF(G204:$G$216,G201))</f>
        <v>0</v>
      </c>
      <c r="O201" s="33" t="s">
        <v>1188</v>
      </c>
      <c r="Q201" s="241" t="b">
        <v>1</v>
      </c>
      <c r="T201" s="241">
        <f t="shared" si="54"/>
        <v>1</v>
      </c>
      <c r="V201" s="222">
        <f t="shared" si="55"/>
        <v>0</v>
      </c>
      <c r="Y201" t="s">
        <v>1198</v>
      </c>
      <c r="Z201">
        <v>0</v>
      </c>
      <c r="AX201" s="16"/>
      <c r="AY201" s="8"/>
      <c r="AZ201" s="8"/>
      <c r="BA201" s="8"/>
    </row>
    <row r="202" spans="1:53" ht="14.5" outlineLevel="1" x14ac:dyDescent="0.35">
      <c r="A202" s="6"/>
      <c r="B202" s="7"/>
      <c r="C202" s="17"/>
      <c r="D202" s="17"/>
      <c r="E202" s="17"/>
      <c r="F202" s="26"/>
      <c r="G202" t="str">
        <f>_xlfn.CONCAT(H202:M202)</f>
        <v>YYWBNw</v>
      </c>
      <c r="H202" s="665" t="s">
        <v>338</v>
      </c>
      <c r="I202" s="665" t="s">
        <v>338</v>
      </c>
      <c r="J202" s="665" t="s">
        <v>8</v>
      </c>
      <c r="K202" s="665" t="s">
        <v>14</v>
      </c>
      <c r="L202" s="665" t="s">
        <v>72</v>
      </c>
      <c r="M202" s="665" t="s">
        <v>61</v>
      </c>
      <c r="N202" t="b">
        <f>AND(COUNTIF(G204:$G$216,G202))</f>
        <v>0</v>
      </c>
      <c r="O202" s="33" t="s">
        <v>1188</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338</v>
      </c>
      <c r="I203" s="665" t="s">
        <v>338</v>
      </c>
      <c r="J203" s="665" t="s">
        <v>8</v>
      </c>
      <c r="K203" s="665" t="s">
        <v>14</v>
      </c>
      <c r="L203" s="665" t="s">
        <v>72</v>
      </c>
      <c r="M203" s="665" t="s">
        <v>920</v>
      </c>
      <c r="N203" t="b">
        <f>AND(COUNTIF(G204:$G$216,G203))</f>
        <v>0</v>
      </c>
      <c r="O203" s="33" t="s">
        <v>1188</v>
      </c>
      <c r="Q203" s="241" t="b">
        <v>1</v>
      </c>
      <c r="T203" s="241">
        <f t="shared" si="54"/>
        <v>1</v>
      </c>
      <c r="V203" s="222">
        <f t="shared" si="55"/>
        <v>0</v>
      </c>
      <c r="Y203" t="s">
        <v>920</v>
      </c>
      <c r="Z203">
        <v>0</v>
      </c>
      <c r="AX203" s="16"/>
      <c r="AY203" s="8"/>
      <c r="AZ203" s="8"/>
      <c r="BA203" s="8"/>
    </row>
    <row r="204" spans="1:53" ht="14.5" outlineLevel="1" x14ac:dyDescent="0.35">
      <c r="A204" s="6"/>
      <c r="B204" s="7"/>
      <c r="C204" s="17"/>
      <c r="D204" s="17"/>
      <c r="E204" s="17"/>
      <c r="F204" s="26"/>
      <c r="G204" t="str">
        <f t="shared" si="52"/>
        <v>YYLWBl</v>
      </c>
      <c r="H204" s="665" t="s">
        <v>338</v>
      </c>
      <c r="I204" s="665" t="s">
        <v>338</v>
      </c>
      <c r="J204" s="665" t="s">
        <v>16</v>
      </c>
      <c r="K204" s="665" t="s">
        <v>8</v>
      </c>
      <c r="L204" s="665" t="s">
        <v>14</v>
      </c>
      <c r="M204" s="665" t="s">
        <v>65</v>
      </c>
      <c r="N204" t="b">
        <f>AND(COUNTIF(G209:$G$216,G204))</f>
        <v>0</v>
      </c>
      <c r="O204" s="33" t="s">
        <v>1126</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338</v>
      </c>
      <c r="I205" s="665" t="s">
        <v>338</v>
      </c>
      <c r="J205" s="665" t="s">
        <v>14</v>
      </c>
      <c r="K205" s="665" t="s">
        <v>16</v>
      </c>
      <c r="L205" s="665" t="s">
        <v>8</v>
      </c>
      <c r="M205" s="665" t="s">
        <v>64</v>
      </c>
      <c r="N205" t="b">
        <f>AND(COUNTIF(G209:$G$216,G205))</f>
        <v>0</v>
      </c>
      <c r="O205" s="33" t="s">
        <v>1126</v>
      </c>
      <c r="Q205" s="241" t="b">
        <v>1</v>
      </c>
      <c r="T205" s="241">
        <f t="shared" si="39"/>
        <v>1</v>
      </c>
      <c r="V205" s="222">
        <f t="shared" si="40"/>
        <v>0</v>
      </c>
      <c r="Y205" t="s">
        <v>924</v>
      </c>
      <c r="Z205">
        <f>Z204</f>
        <v>15</v>
      </c>
      <c r="AX205" s="16"/>
      <c r="AY205" s="8"/>
      <c r="AZ205" s="8"/>
      <c r="BA205" s="8"/>
    </row>
    <row r="206" spans="1:53" ht="14.5" outlineLevel="1" x14ac:dyDescent="0.35">
      <c r="A206" s="6"/>
      <c r="B206" s="7"/>
      <c r="C206" s="17"/>
      <c r="D206" s="17"/>
      <c r="E206" s="17"/>
      <c r="F206" s="26"/>
      <c r="G206" t="str">
        <f t="shared" si="52"/>
        <v>YYBLWbd</v>
      </c>
      <c r="H206" s="665" t="s">
        <v>338</v>
      </c>
      <c r="I206" s="665" t="s">
        <v>338</v>
      </c>
      <c r="J206" s="665" t="s">
        <v>14</v>
      </c>
      <c r="K206" s="665" t="s">
        <v>16</v>
      </c>
      <c r="L206" s="665" t="s">
        <v>8</v>
      </c>
      <c r="M206" s="665" t="s">
        <v>921</v>
      </c>
      <c r="N206" t="b">
        <f>AND(COUNTIF(G209:$G$216,G206))</f>
        <v>0</v>
      </c>
      <c r="O206" s="33" t="s">
        <v>1126</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338</v>
      </c>
      <c r="I207" s="665" t="s">
        <v>338</v>
      </c>
      <c r="J207" s="665" t="s">
        <v>8</v>
      </c>
      <c r="K207" s="665" t="s">
        <v>14</v>
      </c>
      <c r="L207" s="665" t="s">
        <v>16</v>
      </c>
      <c r="M207" s="665" t="s">
        <v>61</v>
      </c>
      <c r="N207" t="b">
        <f>AND(COUNTIF(G209:$G$216,G207))</f>
        <v>0</v>
      </c>
      <c r="O207" s="33" t="s">
        <v>1126</v>
      </c>
      <c r="Q207" s="241" t="b">
        <v>1</v>
      </c>
      <c r="T207" s="241">
        <f t="shared" si="39"/>
        <v>1</v>
      </c>
      <c r="V207" s="222">
        <f t="shared" si="40"/>
        <v>0</v>
      </c>
      <c r="Y207" t="s">
        <v>923</v>
      </c>
      <c r="Z207">
        <f t="shared" si="61"/>
        <v>15</v>
      </c>
      <c r="AX207" s="16"/>
      <c r="AY207" s="8"/>
      <c r="AZ207" s="8"/>
      <c r="BA207" s="8"/>
    </row>
    <row r="208" spans="1:53" ht="14.5" outlineLevel="1" x14ac:dyDescent="0.35">
      <c r="A208" s="6"/>
      <c r="B208" s="7"/>
      <c r="C208" s="17"/>
      <c r="D208" s="17"/>
      <c r="E208" s="17"/>
      <c r="F208" s="26"/>
      <c r="G208" t="str">
        <f t="shared" si="52"/>
        <v>YYWBLwd</v>
      </c>
      <c r="H208" s="665" t="s">
        <v>338</v>
      </c>
      <c r="I208" s="665" t="s">
        <v>338</v>
      </c>
      <c r="J208" s="665" t="s">
        <v>8</v>
      </c>
      <c r="K208" s="665" t="s">
        <v>14</v>
      </c>
      <c r="L208" s="665" t="s">
        <v>16</v>
      </c>
      <c r="M208" s="665" t="s">
        <v>920</v>
      </c>
      <c r="N208" t="b">
        <f>AND(COUNTIF(G209:$G$216,G208))</f>
        <v>0</v>
      </c>
      <c r="O208" s="33" t="s">
        <v>1126</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338</v>
      </c>
      <c r="I209" s="665" t="s">
        <v>22</v>
      </c>
      <c r="J209" s="665" t="s">
        <v>22</v>
      </c>
      <c r="K209" s="665" t="s">
        <v>1099</v>
      </c>
      <c r="L209" s="665" t="s">
        <v>72</v>
      </c>
      <c r="M209" s="665" t="s">
        <v>61</v>
      </c>
      <c r="N209" t="b">
        <f>AND(COUNTIF(G$216:$G223,G209))</f>
        <v>0</v>
      </c>
      <c r="O209" s="33" t="s">
        <v>864</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338</v>
      </c>
      <c r="I210" s="665" t="s">
        <v>22</v>
      </c>
      <c r="J210" s="665" t="s">
        <v>22</v>
      </c>
      <c r="K210" s="665" t="s">
        <v>1099</v>
      </c>
      <c r="L210" s="665" t="s">
        <v>72</v>
      </c>
      <c r="M210" s="665" t="s">
        <v>920</v>
      </c>
      <c r="N210" t="b">
        <f>AND(COUNTIF(G$216:$G224,G210))</f>
        <v>0</v>
      </c>
      <c r="O210" s="33" t="s">
        <v>864</v>
      </c>
      <c r="Q210" s="241" t="b">
        <v>1</v>
      </c>
      <c r="T210" s="241">
        <f t="shared" si="63"/>
        <v>1</v>
      </c>
      <c r="V210" s="222">
        <f t="shared" si="64"/>
        <v>0</v>
      </c>
      <c r="X210" t="s">
        <v>1180</v>
      </c>
      <c r="Z210" t="s">
        <v>997</v>
      </c>
      <c r="AA210" t="s">
        <v>998</v>
      </c>
      <c r="AB210" t="s">
        <v>999</v>
      </c>
      <c r="AC210" t="s">
        <v>964</v>
      </c>
      <c r="AX210" s="16"/>
      <c r="AY210" s="8"/>
      <c r="AZ210" s="8"/>
      <c r="BA210" s="8"/>
    </row>
    <row r="211" spans="1:53" ht="14.5" outlineLevel="1" x14ac:dyDescent="0.35">
      <c r="A211" s="6"/>
      <c r="B211" s="7"/>
      <c r="C211" s="17"/>
      <c r="D211" s="17"/>
      <c r="E211" s="17"/>
      <c r="F211" s="26"/>
      <c r="G211" t="str">
        <f t="shared" si="65"/>
        <v>YYAA2A1z</v>
      </c>
      <c r="H211" s="665" t="s">
        <v>338</v>
      </c>
      <c r="I211" s="665" t="s">
        <v>338</v>
      </c>
      <c r="J211" s="665" t="s">
        <v>22</v>
      </c>
      <c r="K211" s="665" t="s">
        <v>1099</v>
      </c>
      <c r="L211" s="665" t="s">
        <v>216</v>
      </c>
      <c r="M211" s="665" t="s">
        <v>68</v>
      </c>
      <c r="N211" t="b">
        <f>AND(COUNTIF(G$216:$G224,G211))</f>
        <v>0</v>
      </c>
      <c r="O211" s="33" t="s">
        <v>864</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338</v>
      </c>
      <c r="I212" s="665" t="s">
        <v>338</v>
      </c>
      <c r="J212" s="665" t="s">
        <v>22</v>
      </c>
      <c r="K212" s="665" t="s">
        <v>1099</v>
      </c>
      <c r="L212" s="665" t="s">
        <v>216</v>
      </c>
      <c r="M212" s="665" t="s">
        <v>923</v>
      </c>
      <c r="N212" t="b">
        <f>AND(COUNTIF(G$216:$G225,G212))</f>
        <v>0</v>
      </c>
      <c r="O212" s="33" t="s">
        <v>864</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338</v>
      </c>
      <c r="J213" s="665" t="s">
        <v>8</v>
      </c>
      <c r="K213" s="665" t="s">
        <v>1099</v>
      </c>
      <c r="L213" s="665" t="s">
        <v>216</v>
      </c>
      <c r="M213" s="665" t="s">
        <v>67</v>
      </c>
      <c r="N213" t="b">
        <f>AND(COUNTIF(G$216:$G226,G213))</f>
        <v>0</v>
      </c>
      <c r="O213" s="33" t="s">
        <v>864</v>
      </c>
      <c r="Q213" s="241" t="b">
        <v>1</v>
      </c>
      <c r="T213" s="241">
        <f t="shared" si="63"/>
        <v>0</v>
      </c>
      <c r="V213" s="222">
        <f t="shared" si="64"/>
        <v>1</v>
      </c>
      <c r="Y213" t="s">
        <v>921</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216</v>
      </c>
      <c r="M214" s="665" t="s">
        <v>67</v>
      </c>
      <c r="N214" t="b">
        <f>AND(COUNTIF(G$216:$G227,G214))</f>
        <v>0</v>
      </c>
      <c r="O214" s="33" t="s">
        <v>864</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864</v>
      </c>
      <c r="Q215" s="241" t="b">
        <v>1</v>
      </c>
      <c r="T215" s="241">
        <f t="shared" ref="T215" si="67">IF(OR(M215="a",M215="a2",M215="sp"),0,1)</f>
        <v>0</v>
      </c>
      <c r="V215" s="222">
        <f t="shared" ref="V215" si="68">1-T215</f>
        <v>1</v>
      </c>
      <c r="Y215" t="s">
        <v>922</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1201</v>
      </c>
      <c r="I216" s="665" t="s">
        <v>1201</v>
      </c>
      <c r="J216" s="665" t="s">
        <v>1201</v>
      </c>
      <c r="K216" s="665" t="s">
        <v>1201</v>
      </c>
      <c r="L216" s="665" t="s">
        <v>1201</v>
      </c>
      <c r="M216" s="665" t="s">
        <v>1198</v>
      </c>
      <c r="N216" t="b">
        <f>AND(COUNTIF(G$217:$G218,G216))</f>
        <v>0</v>
      </c>
      <c r="O216" s="33" t="s">
        <v>1201</v>
      </c>
      <c r="Q216" s="241" t="b">
        <v>1</v>
      </c>
      <c r="T216" s="241">
        <f t="shared" si="63"/>
        <v>1</v>
      </c>
      <c r="V216" s="222">
        <f t="shared" si="64"/>
        <v>0</v>
      </c>
      <c r="Y216" t="s">
        <v>214</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1198</v>
      </c>
      <c r="Z218">
        <v>1</v>
      </c>
      <c r="AA218">
        <v>1</v>
      </c>
      <c r="AB218">
        <v>2</v>
      </c>
      <c r="AC218">
        <v>0</v>
      </c>
      <c r="AX218" s="16"/>
      <c r="AY218" s="8"/>
      <c r="AZ218" s="8"/>
      <c r="BA218" s="8"/>
    </row>
    <row r="219" spans="1:53" ht="14.5" outlineLevel="1" x14ac:dyDescent="0.35">
      <c r="A219" s="6"/>
      <c r="B219" s="7"/>
      <c r="C219" s="17"/>
      <c r="D219" s="17"/>
      <c r="E219" s="17"/>
      <c r="F219" s="26"/>
      <c r="G219" s="495" t="s">
        <v>958</v>
      </c>
      <c r="I219" s="26" t="s">
        <v>995</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920</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1183</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782</v>
      </c>
      <c r="H222" t="s">
        <v>797</v>
      </c>
      <c r="I222" t="s">
        <v>376</v>
      </c>
      <c r="J222" t="s">
        <v>769</v>
      </c>
      <c r="K222" t="s">
        <v>770</v>
      </c>
      <c r="L222" t="s">
        <v>771</v>
      </c>
      <c r="M222" t="s">
        <v>772</v>
      </c>
      <c r="N222" t="s">
        <v>773</v>
      </c>
      <c r="O222" t="s">
        <v>774</v>
      </c>
      <c r="P222" t="s">
        <v>775</v>
      </c>
      <c r="Q222" t="s">
        <v>776</v>
      </c>
      <c r="Y222" t="s">
        <v>924</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923</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1181</v>
      </c>
      <c r="Z227" t="s">
        <v>746</v>
      </c>
      <c r="AA227" t="s">
        <v>1114</v>
      </c>
      <c r="AB227" t="s">
        <v>1115</v>
      </c>
      <c r="AC227" t="s">
        <v>748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921</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922</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214</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1198</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920</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924</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923</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977</v>
      </c>
      <c r="J283" s="693" t="s">
        <v>376</v>
      </c>
      <c r="K283" s="693" t="s">
        <v>769</v>
      </c>
      <c r="L283" s="693" t="s">
        <v>770</v>
      </c>
      <c r="M283" s="693" t="s">
        <v>771</v>
      </c>
      <c r="N283" s="693" t="s">
        <v>772</v>
      </c>
      <c r="O283" s="693" t="s">
        <v>773</v>
      </c>
      <c r="P283" s="693" t="s">
        <v>774</v>
      </c>
      <c r="Q283" s="693" t="s">
        <v>775</v>
      </c>
      <c r="R283" s="693" t="s">
        <v>776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1184</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1185</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782</v>
      </c>
      <c r="H286" t="s">
        <v>797</v>
      </c>
      <c r="I286" t="s">
        <v>797</v>
      </c>
      <c r="J286" t="s">
        <v>376</v>
      </c>
      <c r="K286" t="s">
        <v>376</v>
      </c>
      <c r="L286" t="s">
        <v>769</v>
      </c>
      <c r="M286" t="s">
        <v>769</v>
      </c>
      <c r="N286" t="s">
        <v>770</v>
      </c>
      <c r="O286" t="s">
        <v>770</v>
      </c>
      <c r="P286" t="s">
        <v>771</v>
      </c>
      <c r="Q286" t="s">
        <v>771</v>
      </c>
      <c r="R286" t="s">
        <v>772</v>
      </c>
      <c r="S286" t="s">
        <v>772</v>
      </c>
      <c r="T286" t="s">
        <v>773</v>
      </c>
      <c r="U286" t="s">
        <v>773</v>
      </c>
      <c r="V286" t="s">
        <v>774</v>
      </c>
      <c r="W286" t="s">
        <v>774</v>
      </c>
      <c r="X286" t="s">
        <v>775</v>
      </c>
      <c r="Y286" t="s">
        <v>775</v>
      </c>
      <c r="Z286" t="s">
        <v>776</v>
      </c>
      <c r="AA286" t="s">
        <v>776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781</v>
      </c>
      <c r="H287" t="s">
        <v>978</v>
      </c>
      <c r="I287" t="s">
        <v>964</v>
      </c>
      <c r="J287" t="s">
        <v>978</v>
      </c>
      <c r="K287" t="s">
        <v>964</v>
      </c>
      <c r="L287" t="s">
        <v>978</v>
      </c>
      <c r="M287" t="s">
        <v>964</v>
      </c>
      <c r="N287" t="s">
        <v>978</v>
      </c>
      <c r="O287" t="s">
        <v>964</v>
      </c>
      <c r="P287" t="s">
        <v>978</v>
      </c>
      <c r="Q287" t="s">
        <v>964</v>
      </c>
      <c r="R287" t="s">
        <v>978</v>
      </c>
      <c r="S287" t="s">
        <v>964</v>
      </c>
      <c r="T287" t="s">
        <v>978</v>
      </c>
      <c r="U287" t="s">
        <v>964</v>
      </c>
      <c r="V287" t="s">
        <v>978</v>
      </c>
      <c r="W287" t="s">
        <v>964</v>
      </c>
      <c r="X287" t="s">
        <v>978</v>
      </c>
      <c r="Y287" t="s">
        <v>964</v>
      </c>
      <c r="Z287" t="s">
        <v>978</v>
      </c>
      <c r="AA287" t="s">
        <v>964</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779</v>
      </c>
      <c r="I343" t="s">
        <v>996</v>
      </c>
      <c r="J343" s="693" t="s">
        <v>376</v>
      </c>
      <c r="K343" s="693" t="s">
        <v>769</v>
      </c>
      <c r="L343" s="693" t="s">
        <v>770</v>
      </c>
      <c r="M343" s="693" t="s">
        <v>771</v>
      </c>
      <c r="N343" s="693" t="s">
        <v>772</v>
      </c>
      <c r="O343" s="693" t="s">
        <v>773</v>
      </c>
      <c r="P343" s="693" t="s">
        <v>774</v>
      </c>
      <c r="Q343" s="693" t="s">
        <v>775</v>
      </c>
      <c r="R343" s="693" t="s">
        <v>776</v>
      </c>
      <c r="S343" s="186"/>
      <c r="T343" t="s">
        <v>1187</v>
      </c>
      <c r="U343" s="693" t="s">
        <v>376</v>
      </c>
      <c r="V343" s="693" t="s">
        <v>769</v>
      </c>
      <c r="W343" s="693" t="s">
        <v>770</v>
      </c>
      <c r="X343" s="693" t="s">
        <v>771</v>
      </c>
      <c r="Y343" s="693" t="s">
        <v>772</v>
      </c>
      <c r="Z343" s="693" t="s">
        <v>773</v>
      </c>
      <c r="AA343" s="693" t="s">
        <v>774</v>
      </c>
      <c r="AB343" s="693" t="s">
        <v>775</v>
      </c>
      <c r="AC343" s="693" t="s">
        <v>776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1187</v>
      </c>
      <c r="I344" t="s">
        <v>997</v>
      </c>
      <c r="J344" s="694">
        <v>1</v>
      </c>
      <c r="K344" s="694">
        <v>1</v>
      </c>
      <c r="L344" s="694">
        <v>1</v>
      </c>
      <c r="M344" s="694">
        <v>1</v>
      </c>
      <c r="N344" s="694">
        <v>1</v>
      </c>
      <c r="O344" s="694">
        <v>1</v>
      </c>
      <c r="P344" s="694">
        <v>1</v>
      </c>
      <c r="Q344" s="694">
        <v>1</v>
      </c>
      <c r="R344" s="694">
        <v>1</v>
      </c>
      <c r="S344" s="186"/>
      <c r="T344" t="s">
        <v>997</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1187</v>
      </c>
      <c r="I345" t="s">
        <v>998</v>
      </c>
      <c r="J345" s="694">
        <v>1</v>
      </c>
      <c r="K345" s="694">
        <v>1</v>
      </c>
      <c r="L345" s="694">
        <v>1</v>
      </c>
      <c r="M345" s="694">
        <v>1</v>
      </c>
      <c r="N345" s="694">
        <v>1</v>
      </c>
      <c r="O345" s="694">
        <v>1</v>
      </c>
      <c r="P345" s="694">
        <v>1</v>
      </c>
      <c r="Q345" s="694">
        <v>1</v>
      </c>
      <c r="R345" s="694">
        <v>1</v>
      </c>
      <c r="S345" s="186"/>
      <c r="T345" t="s">
        <v>998</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1187</v>
      </c>
      <c r="I346" t="s">
        <v>999</v>
      </c>
      <c r="J346" s="694">
        <v>1</v>
      </c>
      <c r="K346" s="694">
        <v>1</v>
      </c>
      <c r="L346" s="694">
        <v>1</v>
      </c>
      <c r="M346" s="694">
        <v>1</v>
      </c>
      <c r="N346" s="694">
        <v>1</v>
      </c>
      <c r="O346" s="694">
        <v>1</v>
      </c>
      <c r="P346" s="694">
        <v>1</v>
      </c>
      <c r="Q346" s="694">
        <v>1</v>
      </c>
      <c r="R346" s="694">
        <v>1</v>
      </c>
      <c r="S346" s="186"/>
      <c r="T346" t="s">
        <v>999</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1186</v>
      </c>
      <c r="I347" t="s">
        <v>964</v>
      </c>
      <c r="J347" s="694">
        <v>1.5</v>
      </c>
      <c r="K347" s="694">
        <v>1</v>
      </c>
      <c r="L347" s="694">
        <v>1</v>
      </c>
      <c r="M347" s="694">
        <v>0.5</v>
      </c>
      <c r="N347" s="694">
        <v>1</v>
      </c>
      <c r="O347" s="694">
        <v>0.5</v>
      </c>
      <c r="P347" s="694">
        <v>0.5</v>
      </c>
      <c r="Q347" s="694">
        <v>0</v>
      </c>
      <c r="R347" s="694">
        <v>1</v>
      </c>
      <c r="S347" s="186"/>
      <c r="T347" t="s">
        <v>964</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782</v>
      </c>
      <c r="H349" t="s">
        <v>797</v>
      </c>
      <c r="I349" t="s">
        <v>797</v>
      </c>
      <c r="J349" t="s">
        <v>797</v>
      </c>
      <c r="K349" t="s">
        <v>797</v>
      </c>
      <c r="L349" t="s">
        <v>376</v>
      </c>
      <c r="M349" t="s">
        <v>376</v>
      </c>
      <c r="N349" t="s">
        <v>376</v>
      </c>
      <c r="O349" t="s">
        <v>376</v>
      </c>
      <c r="P349" t="s">
        <v>769</v>
      </c>
      <c r="Q349" t="s">
        <v>769</v>
      </c>
      <c r="R349" t="s">
        <v>769</v>
      </c>
      <c r="S349" t="s">
        <v>769</v>
      </c>
      <c r="T349" t="s">
        <v>770</v>
      </c>
      <c r="U349" t="s">
        <v>770</v>
      </c>
      <c r="V349" t="s">
        <v>770</v>
      </c>
      <c r="W349" t="s">
        <v>770</v>
      </c>
      <c r="X349" t="s">
        <v>771</v>
      </c>
      <c r="Y349" t="s">
        <v>771</v>
      </c>
      <c r="Z349" t="s">
        <v>771</v>
      </c>
      <c r="AA349" t="s">
        <v>771</v>
      </c>
      <c r="AB349" t="s">
        <v>772</v>
      </c>
      <c r="AC349" t="s">
        <v>772</v>
      </c>
      <c r="AD349" t="s">
        <v>772</v>
      </c>
      <c r="AE349" t="s">
        <v>772</v>
      </c>
      <c r="AF349" t="s">
        <v>773</v>
      </c>
      <c r="AG349" t="s">
        <v>773</v>
      </c>
      <c r="AH349" t="s">
        <v>773</v>
      </c>
      <c r="AI349" t="s">
        <v>773</v>
      </c>
      <c r="AJ349" t="s">
        <v>774</v>
      </c>
      <c r="AK349" t="s">
        <v>774</v>
      </c>
      <c r="AL349" t="s">
        <v>774</v>
      </c>
      <c r="AM349" t="s">
        <v>774</v>
      </c>
      <c r="AN349" t="s">
        <v>775</v>
      </c>
      <c r="AO349" t="s">
        <v>775</v>
      </c>
      <c r="AP349" t="s">
        <v>775</v>
      </c>
      <c r="AQ349" t="s">
        <v>775</v>
      </c>
      <c r="AR349" t="s">
        <v>776</v>
      </c>
      <c r="AS349" t="s">
        <v>776</v>
      </c>
      <c r="AT349" t="s">
        <v>776</v>
      </c>
      <c r="AU349" t="s">
        <v>776</v>
      </c>
      <c r="AV349" s="186"/>
      <c r="AW349" s="186"/>
      <c r="AX349" s="16"/>
      <c r="AY349" s="8"/>
      <c r="AZ349" s="8"/>
      <c r="BA349" s="8"/>
    </row>
    <row r="350" spans="1:53" ht="14.5" outlineLevel="1" x14ac:dyDescent="0.35">
      <c r="A350" s="6"/>
      <c r="B350" s="7"/>
      <c r="C350" s="17"/>
      <c r="D350" s="17"/>
      <c r="E350" s="17"/>
      <c r="F350" s="26"/>
      <c r="G350" s="26" t="s">
        <v>781</v>
      </c>
      <c r="H350" t="s">
        <v>997</v>
      </c>
      <c r="I350" t="s">
        <v>998</v>
      </c>
      <c r="J350" t="s">
        <v>999</v>
      </c>
      <c r="K350" t="s">
        <v>964</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1134</v>
      </c>
      <c r="I407" t="s">
        <v>996</v>
      </c>
      <c r="J407" s="693" t="s">
        <v>376</v>
      </c>
      <c r="K407" s="693" t="s">
        <v>769</v>
      </c>
      <c r="L407" s="693" t="s">
        <v>770</v>
      </c>
      <c r="M407" s="693" t="s">
        <v>771</v>
      </c>
      <c r="N407" s="693" t="s">
        <v>772</v>
      </c>
      <c r="O407" s="693" t="s">
        <v>773</v>
      </c>
      <c r="P407" s="693" t="s">
        <v>774</v>
      </c>
      <c r="Q407" s="693" t="s">
        <v>775</v>
      </c>
      <c r="R407" s="693" t="s">
        <v>776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746</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1114</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1115</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748</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782</v>
      </c>
      <c r="H413" t="s">
        <v>797</v>
      </c>
      <c r="I413" t="s">
        <v>797</v>
      </c>
      <c r="J413" t="s">
        <v>797</v>
      </c>
      <c r="K413" t="s">
        <v>797</v>
      </c>
      <c r="L413" t="s">
        <v>376</v>
      </c>
      <c r="M413" t="s">
        <v>376</v>
      </c>
      <c r="N413" t="s">
        <v>376</v>
      </c>
      <c r="O413" t="s">
        <v>376</v>
      </c>
      <c r="P413" t="s">
        <v>769</v>
      </c>
      <c r="Q413" t="s">
        <v>769</v>
      </c>
      <c r="R413" t="s">
        <v>769</v>
      </c>
      <c r="S413" t="s">
        <v>769</v>
      </c>
      <c r="T413" t="s">
        <v>770</v>
      </c>
      <c r="U413" t="s">
        <v>770</v>
      </c>
      <c r="V413" t="s">
        <v>770</v>
      </c>
      <c r="W413" t="s">
        <v>770</v>
      </c>
      <c r="X413" t="s">
        <v>771</v>
      </c>
      <c r="Y413" t="s">
        <v>771</v>
      </c>
      <c r="Z413" t="s">
        <v>771</v>
      </c>
      <c r="AA413" t="s">
        <v>771</v>
      </c>
      <c r="AB413" t="s">
        <v>772</v>
      </c>
      <c r="AC413" t="s">
        <v>772</v>
      </c>
      <c r="AD413" t="s">
        <v>772</v>
      </c>
      <c r="AE413" t="s">
        <v>772</v>
      </c>
      <c r="AF413" t="s">
        <v>773</v>
      </c>
      <c r="AG413" t="s">
        <v>773</v>
      </c>
      <c r="AH413" t="s">
        <v>773</v>
      </c>
      <c r="AI413" t="s">
        <v>773</v>
      </c>
      <c r="AJ413" t="s">
        <v>774</v>
      </c>
      <c r="AK413" t="s">
        <v>774</v>
      </c>
      <c r="AL413" t="s">
        <v>774</v>
      </c>
      <c r="AM413" t="s">
        <v>774</v>
      </c>
      <c r="AN413" t="s">
        <v>775</v>
      </c>
      <c r="AO413" t="s">
        <v>775</v>
      </c>
      <c r="AP413" t="s">
        <v>775</v>
      </c>
      <c r="AQ413" t="s">
        <v>775</v>
      </c>
      <c r="AR413" t="s">
        <v>776</v>
      </c>
      <c r="AS413" t="s">
        <v>776</v>
      </c>
      <c r="AT413" t="s">
        <v>776</v>
      </c>
      <c r="AU413" t="s">
        <v>776</v>
      </c>
      <c r="AV413" s="186"/>
      <c r="AW413" s="186"/>
      <c r="AX413" s="16"/>
      <c r="AY413" s="8"/>
      <c r="AZ413" s="8"/>
      <c r="BA413" s="8"/>
    </row>
    <row r="414" spans="1:53" ht="14.5" outlineLevel="1" x14ac:dyDescent="0.35">
      <c r="A414" s="6"/>
      <c r="B414" s="7"/>
      <c r="C414" s="17"/>
      <c r="D414" s="17"/>
      <c r="E414" s="17"/>
      <c r="F414" s="26"/>
      <c r="G414" s="26" t="s">
        <v>57</v>
      </c>
      <c r="H414" t="s">
        <v>746</v>
      </c>
      <c r="I414" t="s">
        <v>1114</v>
      </c>
      <c r="J414" t="s">
        <v>1115</v>
      </c>
      <c r="K414" t="s">
        <v>748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780</v>
      </c>
      <c r="J471" s="693" t="s">
        <v>376</v>
      </c>
      <c r="K471" s="693" t="s">
        <v>769</v>
      </c>
      <c r="L471" s="693" t="s">
        <v>770</v>
      </c>
      <c r="M471" s="693" t="s">
        <v>771</v>
      </c>
      <c r="N471" s="693" t="s">
        <v>772</v>
      </c>
      <c r="O471" s="693" t="s">
        <v>773</v>
      </c>
      <c r="P471" s="693" t="s">
        <v>774</v>
      </c>
      <c r="Q471" s="693" t="s">
        <v>775</v>
      </c>
      <c r="R471" s="693" t="s">
        <v>776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996</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782</v>
      </c>
      <c r="H474" t="s">
        <v>797</v>
      </c>
      <c r="I474" t="s">
        <v>797</v>
      </c>
      <c r="J474" t="s">
        <v>797</v>
      </c>
      <c r="K474" t="s">
        <v>797</v>
      </c>
      <c r="L474" t="s">
        <v>376</v>
      </c>
      <c r="M474" t="s">
        <v>376</v>
      </c>
      <c r="N474" t="s">
        <v>376</v>
      </c>
      <c r="O474" t="s">
        <v>376</v>
      </c>
      <c r="P474" t="s">
        <v>769</v>
      </c>
      <c r="Q474" t="s">
        <v>769</v>
      </c>
      <c r="R474" t="s">
        <v>769</v>
      </c>
      <c r="S474" t="s">
        <v>769</v>
      </c>
      <c r="T474" t="s">
        <v>770</v>
      </c>
      <c r="U474" t="s">
        <v>770</v>
      </c>
      <c r="V474" t="s">
        <v>770</v>
      </c>
      <c r="W474" t="s">
        <v>770</v>
      </c>
      <c r="X474" t="s">
        <v>771</v>
      </c>
      <c r="Y474" t="s">
        <v>771</v>
      </c>
      <c r="Z474" t="s">
        <v>771</v>
      </c>
      <c r="AA474" t="s">
        <v>771</v>
      </c>
      <c r="AB474" t="s">
        <v>772</v>
      </c>
      <c r="AC474" t="s">
        <v>772</v>
      </c>
      <c r="AD474" t="s">
        <v>772</v>
      </c>
      <c r="AE474" t="s">
        <v>772</v>
      </c>
      <c r="AF474" t="s">
        <v>773</v>
      </c>
      <c r="AG474" t="s">
        <v>773</v>
      </c>
      <c r="AH474" t="s">
        <v>773</v>
      </c>
      <c r="AI474" t="s">
        <v>773</v>
      </c>
      <c r="AJ474" t="s">
        <v>774</v>
      </c>
      <c r="AK474" t="s">
        <v>774</v>
      </c>
      <c r="AL474" t="s">
        <v>774</v>
      </c>
      <c r="AM474" t="s">
        <v>774</v>
      </c>
      <c r="AN474" t="s">
        <v>775</v>
      </c>
      <c r="AO474" t="s">
        <v>775</v>
      </c>
      <c r="AP474" t="s">
        <v>775</v>
      </c>
      <c r="AQ474" t="s">
        <v>775</v>
      </c>
      <c r="AR474" t="s">
        <v>776</v>
      </c>
      <c r="AS474" t="s">
        <v>776</v>
      </c>
      <c r="AT474" t="s">
        <v>776</v>
      </c>
      <c r="AU474" t="s">
        <v>776</v>
      </c>
      <c r="AV474" s="186"/>
      <c r="AW474" s="186"/>
      <c r="AX474" s="16"/>
      <c r="AY474" s="8"/>
      <c r="AZ474" s="8"/>
      <c r="BA474" s="8"/>
    </row>
    <row r="475" spans="1:53" ht="14.5" outlineLevel="1" x14ac:dyDescent="0.35">
      <c r="A475" s="6"/>
      <c r="B475" s="7"/>
      <c r="C475" s="17"/>
      <c r="D475" s="17"/>
      <c r="E475" s="17"/>
      <c r="F475" s="26"/>
      <c r="G475" s="26" t="s">
        <v>783</v>
      </c>
      <c r="H475" t="s">
        <v>746</v>
      </c>
      <c r="I475" t="s">
        <v>1114</v>
      </c>
      <c r="J475" t="s">
        <v>1115</v>
      </c>
      <c r="K475" t="s">
        <v>748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362</v>
      </c>
      <c r="K544" s="23" t="s">
        <v>53</v>
      </c>
      <c r="L544" s="23" t="s">
        <v>54</v>
      </c>
      <c r="M544" s="23" t="s">
        <v>55</v>
      </c>
      <c r="N544" s="23" t="s">
        <v>56</v>
      </c>
      <c r="O544" s="23" t="s">
        <v>858</v>
      </c>
      <c r="P544" s="23" t="s">
        <v>859</v>
      </c>
      <c r="Q544" s="23" t="s">
        <v>860</v>
      </c>
      <c r="R544" s="23" t="s">
        <v>1068</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1193</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1194</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362</v>
      </c>
      <c r="K577" s="23" t="s">
        <v>53</v>
      </c>
      <c r="L577" s="23" t="s">
        <v>54</v>
      </c>
      <c r="M577" s="23" t="s">
        <v>55</v>
      </c>
      <c r="N577" s="23" t="s">
        <v>56</v>
      </c>
      <c r="O577" s="23" t="s">
        <v>858</v>
      </c>
      <c r="P577" s="23" t="s">
        <v>859</v>
      </c>
      <c r="Q577" s="23" t="s">
        <v>860</v>
      </c>
      <c r="R577" s="23" t="s">
        <v>1068</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376</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769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314</v>
      </c>
      <c r="H596" s="13"/>
      <c r="I596" s="13" t="s">
        <v>1135</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333</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1136</v>
      </c>
      <c r="I601" s="17" t="s">
        <v>98</v>
      </c>
      <c r="J601" s="17" t="s">
        <v>99</v>
      </c>
      <c r="K601" s="17" t="s">
        <v>100</v>
      </c>
      <c r="L601" s="17" t="s">
        <v>99</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10</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746</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1114</v>
      </c>
      <c r="I604" s="225">
        <v>0</v>
      </c>
      <c r="J604" s="697">
        <f>MIN(364,INT((L604 - DATE(YEAR(L604),1,1))))</f>
        <v>134</v>
      </c>
      <c r="K604" s="225">
        <v>10</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1115</v>
      </c>
      <c r="I605" s="225">
        <v>1</v>
      </c>
      <c r="J605" s="697">
        <f>MIN(364,INT((L605 - DATE(YEAR(L605),1,1))))</f>
        <v>151</v>
      </c>
      <c r="K605" s="225">
        <v>10</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748</v>
      </c>
      <c r="I606" s="225">
        <v>1</v>
      </c>
      <c r="J606" s="697">
        <f>MIN(364,INT((L606 - DATE(YEAR(L606),1,1))))</f>
        <v>187</v>
      </c>
      <c r="K606" s="225">
        <v>15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1213</v>
      </c>
      <c r="O609" s="887"/>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7"/>
      <c r="I610" s="153" t="s">
        <v>59</v>
      </c>
      <c r="J610" s="153" t="s">
        <v>746</v>
      </c>
      <c r="K610" s="193" t="s">
        <v>1114</v>
      </c>
      <c r="L610" s="194" t="s">
        <v>1115</v>
      </c>
      <c r="M610" s="194" t="s">
        <v>748</v>
      </c>
      <c r="O610" s="887"/>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332</v>
      </c>
      <c r="L611" s="227" t="s">
        <v>1137</v>
      </c>
      <c r="M611" s="227" t="s">
        <v>994</v>
      </c>
      <c r="O611" s="887"/>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332</v>
      </c>
      <c r="L612" s="227" t="s">
        <v>1137</v>
      </c>
      <c r="M612" s="227" t="s">
        <v>994</v>
      </c>
      <c r="O612" s="887"/>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332</v>
      </c>
      <c r="L613" s="227" t="s">
        <v>1137</v>
      </c>
      <c r="M613" s="227" t="s">
        <v>994</v>
      </c>
      <c r="O613" s="887"/>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332</v>
      </c>
      <c r="L614" s="227" t="s">
        <v>1137</v>
      </c>
      <c r="M614" s="227" t="s">
        <v>994</v>
      </c>
      <c r="O614" s="887"/>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332</v>
      </c>
      <c r="L615" s="227" t="s">
        <v>1137</v>
      </c>
      <c r="M615" s="227" t="s">
        <v>994</v>
      </c>
      <c r="O615" s="887"/>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332</v>
      </c>
      <c r="L616" s="227" t="s">
        <v>1137</v>
      </c>
      <c r="M616" s="227" t="s">
        <v>994</v>
      </c>
      <c r="O616" s="887"/>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332</v>
      </c>
      <c r="L617" s="227" t="s">
        <v>1137</v>
      </c>
      <c r="M617" s="227" t="s">
        <v>994</v>
      </c>
      <c r="O617" s="887"/>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332</v>
      </c>
      <c r="L618" s="227" t="s">
        <v>1137</v>
      </c>
      <c r="M618" s="227" t="s">
        <v>994</v>
      </c>
      <c r="O618" s="887"/>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332</v>
      </c>
      <c r="L619" s="227" t="s">
        <v>1137</v>
      </c>
      <c r="M619" s="227" t="s">
        <v>994</v>
      </c>
      <c r="O619" s="887"/>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332</v>
      </c>
      <c r="L620" s="227" t="s">
        <v>1137</v>
      </c>
      <c r="M620" s="227" t="s">
        <v>994</v>
      </c>
      <c r="O620" s="887"/>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332</v>
      </c>
      <c r="L621" s="227" t="s">
        <v>1137</v>
      </c>
      <c r="M621" s="227" t="s">
        <v>994</v>
      </c>
      <c r="O621" s="887"/>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332</v>
      </c>
      <c r="L622" s="227" t="s">
        <v>1137</v>
      </c>
      <c r="M622" s="227" t="s">
        <v>994</v>
      </c>
      <c r="O622" s="887"/>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332</v>
      </c>
      <c r="L623" s="227" t="s">
        <v>1137</v>
      </c>
      <c r="M623" s="227" t="s">
        <v>994</v>
      </c>
      <c r="O623" s="887"/>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332</v>
      </c>
      <c r="L624" s="227" t="s">
        <v>1137</v>
      </c>
      <c r="M624" s="227" t="s">
        <v>994</v>
      </c>
      <c r="O624" s="887"/>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332</v>
      </c>
      <c r="L625" s="227" t="s">
        <v>1137</v>
      </c>
      <c r="M625" s="227" t="s">
        <v>994</v>
      </c>
      <c r="O625" s="887"/>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332</v>
      </c>
      <c r="L626" s="227" t="s">
        <v>1137</v>
      </c>
      <c r="M626" s="227" t="s">
        <v>994</v>
      </c>
      <c r="O626" s="887"/>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332</v>
      </c>
      <c r="L627" s="227" t="s">
        <v>1137</v>
      </c>
      <c r="M627" s="227" t="s">
        <v>994</v>
      </c>
      <c r="O627" s="887"/>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332</v>
      </c>
      <c r="L628" s="227" t="s">
        <v>1137</v>
      </c>
      <c r="M628" s="227" t="s">
        <v>994</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332</v>
      </c>
      <c r="L629" s="227" t="s">
        <v>1137</v>
      </c>
      <c r="M629" s="227" t="s">
        <v>994</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332</v>
      </c>
      <c r="L630" s="227" t="s">
        <v>1137</v>
      </c>
      <c r="M630" s="227" t="s">
        <v>994</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332</v>
      </c>
      <c r="L631" s="227" t="s">
        <v>1137</v>
      </c>
      <c r="M631" s="227" t="s">
        <v>994</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332</v>
      </c>
      <c r="L632" s="227" t="s">
        <v>1137</v>
      </c>
      <c r="M632" s="227" t="s">
        <v>994</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332</v>
      </c>
      <c r="L633" s="227" t="s">
        <v>1137</v>
      </c>
      <c r="M633" s="227" t="s">
        <v>994</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332</v>
      </c>
      <c r="L634" s="227" t="s">
        <v>1137</v>
      </c>
      <c r="M634" s="227" t="s">
        <v>994</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332</v>
      </c>
      <c r="L635" s="227" t="s">
        <v>1137</v>
      </c>
      <c r="M635" s="227" t="s">
        <v>994</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332</v>
      </c>
      <c r="L636" s="227" t="s">
        <v>1137</v>
      </c>
      <c r="M636" s="227" t="s">
        <v>994</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332</v>
      </c>
      <c r="L637" s="227" t="s">
        <v>1137</v>
      </c>
      <c r="M637" s="227" t="s">
        <v>994</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332</v>
      </c>
      <c r="L638" s="227" t="s">
        <v>1137</v>
      </c>
      <c r="M638" s="227" t="s">
        <v>994</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332</v>
      </c>
      <c r="L639" s="227" t="s">
        <v>1137</v>
      </c>
      <c r="M639" s="227" t="s">
        <v>994</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332</v>
      </c>
      <c r="L640" s="227" t="s">
        <v>1137</v>
      </c>
      <c r="M640" s="227" t="s">
        <v>994</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332</v>
      </c>
      <c r="L641" s="227" t="s">
        <v>1137</v>
      </c>
      <c r="M641" s="227" t="s">
        <v>994</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332</v>
      </c>
      <c r="L642" s="227" t="s">
        <v>1137</v>
      </c>
      <c r="M642" s="227" t="s">
        <v>994</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362</v>
      </c>
      <c r="J657" s="23" t="s">
        <v>53</v>
      </c>
      <c r="K657" s="23" t="s">
        <v>54</v>
      </c>
      <c r="L657" s="23" t="s">
        <v>55</v>
      </c>
      <c r="M657" s="23" t="s">
        <v>56</v>
      </c>
      <c r="N657" s="23" t="s">
        <v>858</v>
      </c>
      <c r="O657" s="23" t="s">
        <v>859</v>
      </c>
      <c r="P657" s="23" t="s">
        <v>860</v>
      </c>
      <c r="Q657" s="23" t="s">
        <v>1068</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362</v>
      </c>
      <c r="J678" s="23" t="s">
        <v>53</v>
      </c>
      <c r="K678" s="23" t="s">
        <v>54</v>
      </c>
      <c r="L678" s="23" t="s">
        <v>55</v>
      </c>
      <c r="M678" s="23" t="s">
        <v>56</v>
      </c>
      <c r="N678" s="23" t="s">
        <v>858</v>
      </c>
      <c r="O678" s="23" t="s">
        <v>859</v>
      </c>
      <c r="P678" s="23" t="s">
        <v>860</v>
      </c>
      <c r="Q678" s="23" t="s">
        <v>1068</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980</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220</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221</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99</v>
      </c>
      <c r="K694" s="23" t="s">
        <v>100</v>
      </c>
      <c r="L694" s="23" t="s">
        <v>979</v>
      </c>
      <c r="M694" s="23" t="s">
        <v>99</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959</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1"/>
      <c r="I713" s="17"/>
      <c r="J713" s="23" t="s">
        <v>362</v>
      </c>
      <c r="K713" s="23" t="s">
        <v>53</v>
      </c>
      <c r="L713" s="23" t="s">
        <v>54</v>
      </c>
      <c r="M713" s="23" t="s">
        <v>55</v>
      </c>
      <c r="N713" s="23" t="s">
        <v>56</v>
      </c>
      <c r="O713" s="23" t="s">
        <v>858</v>
      </c>
      <c r="P713" s="23" t="s">
        <v>859</v>
      </c>
      <c r="Q713" s="23" t="s">
        <v>860</v>
      </c>
      <c r="R713" s="23" t="s">
        <v>1068</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1129</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375</v>
      </c>
      <c r="H760" s="52" t="s">
        <v>224</v>
      </c>
      <c r="I760" s="52" t="s">
        <v>39</v>
      </c>
      <c r="J760" s="52" t="s">
        <v>225</v>
      </c>
      <c r="K760" s="25" t="s">
        <v>40</v>
      </c>
      <c r="L760" s="25" t="s">
        <v>226</v>
      </c>
      <c r="M760" s="25" t="s">
        <v>227</v>
      </c>
      <c r="N760" s="25" t="s">
        <v>41</v>
      </c>
      <c r="O760" s="25" t="s">
        <v>229</v>
      </c>
      <c r="P760" s="25" t="s">
        <v>230</v>
      </c>
      <c r="Q760" s="154" t="s">
        <v>228</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144</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1141</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1142</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1143</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1144</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1145</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1146</v>
      </c>
      <c r="I27" s="13"/>
      <c r="J27" s="13"/>
      <c r="K27" s="13"/>
      <c r="L27" s="13"/>
      <c r="M27" s="13" t="s">
        <v>1196</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905</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1158</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319</v>
      </c>
      <c r="H20" s="25" t="s">
        <v>362</v>
      </c>
      <c r="I20" s="25" t="s">
        <v>53</v>
      </c>
      <c r="J20" s="25" t="s">
        <v>54</v>
      </c>
      <c r="K20" s="25" t="s">
        <v>55</v>
      </c>
      <c r="L20" s="25" t="s">
        <v>56</v>
      </c>
      <c r="M20" s="25" t="s">
        <v>858</v>
      </c>
      <c r="N20" s="25" t="s">
        <v>859</v>
      </c>
      <c r="O20" s="25" t="s">
        <v>860</v>
      </c>
      <c r="P20" s="25" t="s">
        <v>1068</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914</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918</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912</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913</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906</v>
      </c>
      <c r="H56" s="17"/>
      <c r="I56" s="17"/>
      <c r="J56" s="22"/>
      <c r="K56" s="23" t="s">
        <v>361</v>
      </c>
      <c r="L56" s="23" t="s">
        <v>126</v>
      </c>
      <c r="M56" s="23" t="s">
        <v>127</v>
      </c>
      <c r="N56" s="23" t="s">
        <v>128</v>
      </c>
      <c r="O56" s="23" t="s">
        <v>129</v>
      </c>
      <c r="P56" s="23" t="s">
        <v>130</v>
      </c>
      <c r="Q56" s="23" t="s">
        <v>131</v>
      </c>
      <c r="R56" s="23" t="s">
        <v>132</v>
      </c>
      <c r="S56" s="23" t="s">
        <v>133</v>
      </c>
      <c r="T56" s="23" t="s">
        <v>134</v>
      </c>
      <c r="U56" s="22"/>
      <c r="V56" s="22"/>
      <c r="W56" s="16"/>
      <c r="X56" s="8"/>
    </row>
    <row r="57" spans="1:24" x14ac:dyDescent="0.35">
      <c r="A57" s="163"/>
      <c r="B57" s="7"/>
      <c r="C57" s="12"/>
      <c r="D57" s="12">
        <v>80</v>
      </c>
      <c r="E57" s="12" t="s">
        <v>1</v>
      </c>
      <c r="F57" s="13"/>
      <c r="G57" s="14"/>
      <c r="H57" s="13"/>
      <c r="I57" s="13"/>
      <c r="J57" s="13" t="s">
        <v>797</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376</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769</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770</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771</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772</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773</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774</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775</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776</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909</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907</v>
      </c>
      <c r="H70" s="17"/>
      <c r="I70" s="17"/>
      <c r="J70" s="23" t="s">
        <v>732</v>
      </c>
      <c r="K70" s="23" t="s">
        <v>361</v>
      </c>
      <c r="L70" s="23" t="s">
        <v>126</v>
      </c>
      <c r="M70" s="23" t="s">
        <v>127</v>
      </c>
      <c r="N70" s="23" t="s">
        <v>128</v>
      </c>
      <c r="O70" s="23" t="s">
        <v>129</v>
      </c>
      <c r="P70" s="23" t="s">
        <v>130</v>
      </c>
      <c r="Q70" s="23" t="s">
        <v>131</v>
      </c>
      <c r="R70" s="23" t="s">
        <v>132</v>
      </c>
      <c r="S70" s="23" t="s">
        <v>133</v>
      </c>
      <c r="T70" s="23" t="s">
        <v>134</v>
      </c>
      <c r="U70" s="23"/>
      <c r="V70" s="22"/>
      <c r="W70" s="16"/>
      <c r="X70" s="8"/>
    </row>
    <row r="71" spans="1:24" x14ac:dyDescent="0.35">
      <c r="A71" s="163"/>
      <c r="B71" s="7"/>
      <c r="C71" s="17"/>
      <c r="D71" s="17"/>
      <c r="E71" s="17"/>
      <c r="F71" s="17"/>
      <c r="G71" s="22"/>
      <c r="H71" s="17"/>
      <c r="I71" s="17"/>
      <c r="J71" s="23"/>
      <c r="K71" s="23" t="s">
        <v>908</v>
      </c>
      <c r="L71" s="23" t="s">
        <v>908</v>
      </c>
      <c r="M71" s="23" t="s">
        <v>908</v>
      </c>
      <c r="N71" s="23" t="s">
        <v>908</v>
      </c>
      <c r="O71" s="23" t="s">
        <v>908</v>
      </c>
      <c r="P71" s="23" t="s">
        <v>908</v>
      </c>
      <c r="Q71" s="23" t="s">
        <v>908</v>
      </c>
      <c r="R71" s="23" t="s">
        <v>908</v>
      </c>
      <c r="S71" s="23" t="s">
        <v>908</v>
      </c>
      <c r="T71" s="23" t="s">
        <v>908</v>
      </c>
      <c r="U71" s="23"/>
      <c r="V71" s="22"/>
      <c r="W71" s="16"/>
      <c r="X71" s="8"/>
    </row>
    <row r="72" spans="1:24" x14ac:dyDescent="0.35">
      <c r="A72" s="163"/>
      <c r="B72" s="7"/>
      <c r="C72" s="17"/>
      <c r="D72" s="17"/>
      <c r="E72" s="17"/>
      <c r="F72" s="26"/>
      <c r="G72" s="650" t="str">
        <f t="shared" ref="G72:G90" si="0">G21</f>
        <v>b</v>
      </c>
      <c r="H72" s="237">
        <v>1</v>
      </c>
      <c r="J72" s="13" t="s">
        <v>797</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376</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769</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770</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771</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772</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773</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774</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775</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776</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1200</v>
      </c>
      <c r="H92" s="17"/>
      <c r="I92" s="17"/>
      <c r="J92" s="23"/>
      <c r="K92" s="23" t="s">
        <v>353</v>
      </c>
      <c r="L92" s="23" t="s">
        <v>354</v>
      </c>
      <c r="M92" s="23" t="s">
        <v>356</v>
      </c>
      <c r="N92" s="23" t="s">
        <v>357</v>
      </c>
      <c r="O92" s="23" t="s">
        <v>358</v>
      </c>
      <c r="P92" s="23" t="s">
        <v>360</v>
      </c>
      <c r="Q92" s="23" t="s">
        <v>861</v>
      </c>
      <c r="R92" s="23" t="s">
        <v>862</v>
      </c>
      <c r="S92" s="23" t="s">
        <v>1069</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110</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903</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732</v>
      </c>
      <c r="K121" s="23" t="s">
        <v>361</v>
      </c>
      <c r="L121" s="23" t="s">
        <v>126</v>
      </c>
      <c r="M121" s="23" t="s">
        <v>127</v>
      </c>
      <c r="N121" s="23" t="s">
        <v>128</v>
      </c>
      <c r="O121" s="23" t="s">
        <v>129</v>
      </c>
      <c r="P121" s="23" t="s">
        <v>130</v>
      </c>
      <c r="Q121" s="23" t="s">
        <v>131</v>
      </c>
      <c r="R121" s="23" t="s">
        <v>132</v>
      </c>
      <c r="S121" s="23" t="s">
        <v>133</v>
      </c>
      <c r="T121" s="23" t="s">
        <v>134</v>
      </c>
      <c r="U121" s="23"/>
      <c r="V121" s="22"/>
      <c r="W121" s="16"/>
      <c r="X121" s="8"/>
    </row>
    <row r="122" spans="1:24" x14ac:dyDescent="0.35">
      <c r="A122" s="163"/>
      <c r="B122" s="7"/>
      <c r="C122" s="17"/>
      <c r="D122" s="17"/>
      <c r="E122" s="17"/>
      <c r="F122" s="17"/>
      <c r="G122" s="45" t="s">
        <v>431</v>
      </c>
      <c r="H122" s="17"/>
      <c r="I122" s="17"/>
      <c r="J122" s="23"/>
      <c r="K122" s="23" t="s">
        <v>431</v>
      </c>
      <c r="L122" s="23" t="s">
        <v>431</v>
      </c>
      <c r="M122" s="23" t="s">
        <v>431</v>
      </c>
      <c r="N122" s="23" t="s">
        <v>431</v>
      </c>
      <c r="O122" s="23" t="s">
        <v>431</v>
      </c>
      <c r="P122" s="23" t="s">
        <v>431</v>
      </c>
      <c r="Q122" s="23" t="s">
        <v>431</v>
      </c>
      <c r="R122" s="23" t="s">
        <v>431</v>
      </c>
      <c r="S122" s="23" t="s">
        <v>431</v>
      </c>
      <c r="T122" s="23" t="s">
        <v>431</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911</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910</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728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108</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915</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110</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904</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902</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919</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361</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1199</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361</v>
      </c>
      <c r="L202" s="23" t="s">
        <v>126</v>
      </c>
      <c r="M202" s="23" t="s">
        <v>127</v>
      </c>
      <c r="N202" s="23" t="s">
        <v>128</v>
      </c>
      <c r="O202" s="23" t="s">
        <v>129</v>
      </c>
      <c r="P202" s="23" t="s">
        <v>130</v>
      </c>
      <c r="Q202" s="23" t="s">
        <v>131</v>
      </c>
      <c r="R202" s="23" t="s">
        <v>132</v>
      </c>
      <c r="S202" s="23" t="s">
        <v>133</v>
      </c>
      <c r="T202" s="23" t="s">
        <v>134</v>
      </c>
      <c r="U202" s="22"/>
      <c r="V202" s="22"/>
      <c r="W202" s="16"/>
      <c r="X202" s="8"/>
    </row>
    <row r="203" spans="1:24" outlineLevel="1" x14ac:dyDescent="0.35">
      <c r="A203" s="163"/>
      <c r="B203" s="7"/>
      <c r="C203" s="17"/>
      <c r="D203" s="12"/>
      <c r="E203" s="17"/>
      <c r="F203" s="13"/>
      <c r="G203" s="77"/>
      <c r="H203" s="74"/>
      <c r="I203" s="13"/>
      <c r="J203" s="13" t="s">
        <v>797</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376</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769</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770</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771</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772</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773</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774</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775</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776</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110</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13"/>
  <sheetViews>
    <sheetView tabSelected="1" topLeftCell="A37" zoomScaleNormal="100" workbookViewId="0">
      <selection activeCell="G52" sqref="G52:P52"/>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1001</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797</v>
      </c>
      <c r="G20" s="484" t="s">
        <v>742</v>
      </c>
      <c r="H20" s="484" t="s">
        <v>734</v>
      </c>
      <c r="I20" s="484" t="s">
        <v>735</v>
      </c>
      <c r="J20" s="484" t="s">
        <v>736</v>
      </c>
      <c r="K20" s="484" t="s">
        <v>737</v>
      </c>
      <c r="L20" s="484" t="s">
        <v>738</v>
      </c>
      <c r="M20" s="484" t="s">
        <v>739</v>
      </c>
      <c r="N20" s="484" t="s">
        <v>740</v>
      </c>
      <c r="O20" s="484" t="s">
        <v>741</v>
      </c>
      <c r="P20" s="22"/>
      <c r="Q20" s="22"/>
      <c r="R20" s="22"/>
      <c r="S20" s="22"/>
      <c r="T20" s="22" t="s">
        <v>87</v>
      </c>
      <c r="U20" s="22" t="s">
        <v>797</v>
      </c>
      <c r="V20" s="22" t="s">
        <v>742</v>
      </c>
      <c r="W20" s="22" t="s">
        <v>734</v>
      </c>
      <c r="X20" s="22" t="s">
        <v>735</v>
      </c>
      <c r="Y20" s="22" t="s">
        <v>736</v>
      </c>
      <c r="Z20" s="22" t="s">
        <v>737</v>
      </c>
      <c r="AA20" s="22" t="s">
        <v>738</v>
      </c>
      <c r="AB20" s="22" t="s">
        <v>739</v>
      </c>
      <c r="AC20" s="22" t="s">
        <v>740</v>
      </c>
      <c r="AD20" s="22" t="s">
        <v>741</v>
      </c>
      <c r="AE20" s="22"/>
      <c r="AF20" s="22"/>
      <c r="AG20" s="22"/>
      <c r="AH20" s="22"/>
      <c r="AI20" s="22"/>
      <c r="AJ20" s="22"/>
      <c r="AK20" s="22"/>
      <c r="AL20" s="16"/>
      <c r="AM20" s="8"/>
      <c r="AN20" s="8"/>
      <c r="AO20" s="8"/>
    </row>
    <row r="21" spans="1:41" outlineLevel="1" x14ac:dyDescent="0.35">
      <c r="A21" s="6"/>
      <c r="B21" s="7"/>
      <c r="C21" s="17"/>
      <c r="D21" s="26"/>
      <c r="E21" s="488" t="s">
        <v>363</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945</v>
      </c>
      <c r="T21" t="s">
        <v>363</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364</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364</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365</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365</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366</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366</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367</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367</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368</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368</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369</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369</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370</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370</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371</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371</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372</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372</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373</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373</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797</v>
      </c>
      <c r="H46" s="484" t="s">
        <v>742</v>
      </c>
      <c r="I46" s="484" t="s">
        <v>734</v>
      </c>
      <c r="J46" s="484" t="s">
        <v>735</v>
      </c>
      <c r="K46" s="484" t="s">
        <v>736</v>
      </c>
      <c r="L46" s="484" t="s">
        <v>737</v>
      </c>
      <c r="M46" s="484" t="s">
        <v>738</v>
      </c>
      <c r="N46" s="484" t="s">
        <v>739</v>
      </c>
      <c r="O46" s="484" t="s">
        <v>740</v>
      </c>
      <c r="P46" s="484" t="s">
        <v>741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2" t="s">
        <v>1214</v>
      </c>
      <c r="G48" s="947">
        <f>F95</f>
        <v>43600</v>
      </c>
      <c r="H48" s="947">
        <f t="shared" ref="H48:K48" si="6">G95</f>
        <v>43589</v>
      </c>
      <c r="I48" s="947">
        <f t="shared" si="6"/>
        <v>43589</v>
      </c>
      <c r="J48" s="947">
        <f t="shared" si="6"/>
        <v>43589</v>
      </c>
      <c r="K48" s="947">
        <f t="shared" si="6"/>
        <v>43589</v>
      </c>
      <c r="L48" s="947">
        <f>K95</f>
        <v>43606</v>
      </c>
      <c r="M48" s="947">
        <f t="shared" ref="M48:P48" si="7">L95</f>
        <v>43606</v>
      </c>
      <c r="N48" s="947">
        <f t="shared" si="7"/>
        <v>43606</v>
      </c>
      <c r="O48" s="947">
        <f t="shared" si="7"/>
        <v>43606</v>
      </c>
      <c r="P48" s="947">
        <f t="shared" si="7"/>
        <v>43606</v>
      </c>
      <c r="Q48" s="26"/>
      <c r="R48" s="149"/>
      <c r="S48" s="149"/>
      <c r="T48" s="149"/>
      <c r="U48" s="149"/>
      <c r="V48" s="149"/>
      <c r="W48" s="149"/>
      <c r="AL48" s="16"/>
      <c r="AM48" s="8"/>
      <c r="AN48" s="8"/>
      <c r="AO48" s="8"/>
    </row>
    <row r="49" spans="1:41" outlineLevel="1" x14ac:dyDescent="0.35">
      <c r="A49" s="6"/>
      <c r="B49" s="7"/>
      <c r="C49" s="17"/>
      <c r="D49" s="26"/>
      <c r="F49" t="s">
        <v>1002</v>
      </c>
      <c r="G49" s="697">
        <f>MIN(51,INT((G48 - DATE(YEAR(G48),1,1))/7))*7+IF(YEAR(G48)&gt;YEAR(G48),364,0)</f>
        <v>133</v>
      </c>
      <c r="H49" s="697">
        <f t="shared" ref="H49:P49" si="8">MIN(51,INT((H48 - DATE(YEAR(H48),1,1))/7))*7+IF(YEAR(H48)&gt;YEAR(H48),364,0)</f>
        <v>119</v>
      </c>
      <c r="I49" s="697">
        <f t="shared" si="8"/>
        <v>119</v>
      </c>
      <c r="J49" s="697">
        <f t="shared" si="8"/>
        <v>119</v>
      </c>
      <c r="K49" s="697">
        <f t="shared" si="8"/>
        <v>119</v>
      </c>
      <c r="L49" s="697">
        <f t="shared" si="8"/>
        <v>140</v>
      </c>
      <c r="M49" s="697">
        <f t="shared" si="8"/>
        <v>140</v>
      </c>
      <c r="N49" s="697">
        <f t="shared" si="8"/>
        <v>140</v>
      </c>
      <c r="O49" s="697">
        <f t="shared" si="8"/>
        <v>140</v>
      </c>
      <c r="P49" s="697">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2" t="s">
        <v>1215</v>
      </c>
      <c r="G51" s="947">
        <f>F98</f>
        <v>43621</v>
      </c>
      <c r="H51" s="947">
        <f t="shared" ref="H51:K51" si="9">G98</f>
        <v>43610</v>
      </c>
      <c r="I51" s="947">
        <f t="shared" si="9"/>
        <v>43610</v>
      </c>
      <c r="J51" s="947">
        <f t="shared" si="9"/>
        <v>43610</v>
      </c>
      <c r="K51" s="947">
        <f t="shared" si="9"/>
        <v>43610</v>
      </c>
      <c r="L51" s="947">
        <f>K98</f>
        <v>43627</v>
      </c>
      <c r="M51" s="947">
        <f t="shared" ref="M51:P51" si="10">L98</f>
        <v>43627</v>
      </c>
      <c r="N51" s="947">
        <f t="shared" si="10"/>
        <v>43627</v>
      </c>
      <c r="O51" s="947">
        <f t="shared" si="10"/>
        <v>43627</v>
      </c>
      <c r="P51" s="947">
        <f t="shared" si="10"/>
        <v>43627</v>
      </c>
      <c r="Q51" s="26"/>
      <c r="R51" s="149"/>
      <c r="S51" s="149"/>
      <c r="T51" s="149"/>
      <c r="U51" s="149"/>
      <c r="V51" s="149"/>
      <c r="W51" s="149"/>
      <c r="AL51" s="16"/>
      <c r="AM51" s="8"/>
      <c r="AN51" s="8"/>
      <c r="AO51" s="8"/>
    </row>
    <row r="52" spans="1:41" outlineLevel="1" x14ac:dyDescent="0.35">
      <c r="A52" s="6"/>
      <c r="B52" s="7"/>
      <c r="C52" s="17"/>
      <c r="D52" s="26"/>
      <c r="F52" t="s">
        <v>1002</v>
      </c>
      <c r="G52" s="697">
        <f>MIN(51,INT((G51 - DATE(YEAR(G51),1,1))/7))*7+IF(YEAR(G51)&gt;YEAR(G51),364,0)</f>
        <v>154</v>
      </c>
      <c r="H52" s="697">
        <f t="shared" ref="H52" si="11">MIN(51,INT((H51 - DATE(YEAR(H51),1,1))/7))*7+IF(YEAR(H51)&gt;YEAR(H51),364,0)</f>
        <v>140</v>
      </c>
      <c r="I52" s="697">
        <f t="shared" ref="I52" si="12">MIN(51,INT((I51 - DATE(YEAR(I51),1,1))/7))*7+IF(YEAR(I51)&gt;YEAR(I51),364,0)</f>
        <v>140</v>
      </c>
      <c r="J52" s="697">
        <f t="shared" ref="J52" si="13">MIN(51,INT((J51 - DATE(YEAR(J51),1,1))/7))*7+IF(YEAR(J51)&gt;YEAR(J51),364,0)</f>
        <v>140</v>
      </c>
      <c r="K52" s="697">
        <f t="shared" ref="K52" si="14">MIN(51,INT((K51 - DATE(YEAR(K51),1,1))/7))*7+IF(YEAR(K51)&gt;YEAR(K51),364,0)</f>
        <v>140</v>
      </c>
      <c r="L52" s="697">
        <f t="shared" ref="L52" si="15">MIN(51,INT((L51 - DATE(YEAR(L51),1,1))/7))*7+IF(YEAR(L51)&gt;YEAR(L51),364,0)</f>
        <v>161</v>
      </c>
      <c r="M52" s="697">
        <f t="shared" ref="M52" si="16">MIN(51,INT((M51 - DATE(YEAR(M51),1,1))/7))*7+IF(YEAR(M51)&gt;YEAR(M51),364,0)</f>
        <v>161</v>
      </c>
      <c r="N52" s="697">
        <f t="shared" ref="N52" si="17">MIN(51,INT((N51 - DATE(YEAR(N51),1,1))/7))*7+IF(YEAR(N51)&gt;YEAR(N51),364,0)</f>
        <v>161</v>
      </c>
      <c r="O52" s="697">
        <f t="shared" ref="O52" si="18">MIN(51,INT((O51 - DATE(YEAR(O51),1,1))/7))*7+IF(YEAR(O51)&gt;YEAR(O51),364,0)</f>
        <v>161</v>
      </c>
      <c r="P52" s="697">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189" t="s">
        <v>90</v>
      </c>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16"/>
      <c r="AM54" s="8"/>
      <c r="AN54" s="8"/>
      <c r="AO54" s="8"/>
    </row>
    <row r="55" spans="1:41" outlineLevel="1" x14ac:dyDescent="0.35">
      <c r="A55" s="6"/>
      <c r="B55" s="7"/>
      <c r="C55" s="17"/>
      <c r="D55" s="26"/>
      <c r="E55" s="34"/>
      <c r="F55" s="482" t="s">
        <v>91</v>
      </c>
      <c r="G55" s="240">
        <f>MIN(Crop!I99:I117)</f>
        <v>43784</v>
      </c>
      <c r="H55" s="240">
        <f>MIN(Crop!J99:J117)</f>
        <v>43784</v>
      </c>
      <c r="I55" s="240">
        <f>MIN(Crop!K99:K117)</f>
        <v>43784</v>
      </c>
      <c r="J55" s="240">
        <f>MIN(Crop!L99:L117)</f>
        <v>43784</v>
      </c>
      <c r="K55" s="240">
        <f>MIN(Crop!M99:M117)</f>
        <v>43784</v>
      </c>
      <c r="L55" s="240">
        <f>MIN(Crop!N99:N117)</f>
        <v>43784</v>
      </c>
      <c r="M55" s="240">
        <f>MIN(Crop!O99:O117)</f>
        <v>43784</v>
      </c>
      <c r="N55" s="240">
        <f>MIN(Crop!P99:P117)</f>
        <v>43784</v>
      </c>
      <c r="O55" s="240">
        <f>MIN(Crop!Q99:Q117)</f>
        <v>43784</v>
      </c>
      <c r="P55" s="240">
        <f>MIN(Crop!R99:R117)</f>
        <v>43784</v>
      </c>
      <c r="Q55" s="35"/>
      <c r="R55" s="35"/>
      <c r="S55" s="35"/>
      <c r="T55" s="35"/>
      <c r="U55" s="35"/>
      <c r="V55" s="35"/>
      <c r="W55" s="35"/>
      <c r="X55" s="35"/>
      <c r="Y55" s="35"/>
      <c r="Z55" s="35"/>
      <c r="AA55" s="35"/>
      <c r="AB55" s="35"/>
      <c r="AC55" s="35"/>
      <c r="AD55" s="35"/>
      <c r="AE55" s="35"/>
      <c r="AF55" s="35"/>
      <c r="AG55" s="35"/>
      <c r="AH55" s="35"/>
      <c r="AI55" s="35"/>
      <c r="AJ55" s="35"/>
      <c r="AK55" s="35"/>
      <c r="AL55" s="16"/>
      <c r="AM55" s="8"/>
      <c r="AN55" s="8"/>
      <c r="AO55" s="8"/>
    </row>
    <row r="56" spans="1:41" outlineLevel="1" x14ac:dyDescent="0.35">
      <c r="A56" s="6"/>
      <c r="B56" s="7"/>
      <c r="C56" s="17"/>
      <c r="D56" s="26"/>
      <c r="E56" s="34"/>
      <c r="F56" t="s">
        <v>1002</v>
      </c>
      <c r="G56" s="697">
        <f>MIN(51,INT((G55 - DATE(YEAR(G55),1,1))/7))*7</f>
        <v>315</v>
      </c>
      <c r="H56" s="697">
        <f t="shared" ref="H56:P56" si="20">MIN(51,INT((H55 - DATE(YEAR(H55),1,1))/7))*7</f>
        <v>315</v>
      </c>
      <c r="I56" s="697">
        <f t="shared" si="20"/>
        <v>315</v>
      </c>
      <c r="J56" s="697">
        <f t="shared" si="20"/>
        <v>315</v>
      </c>
      <c r="K56" s="697">
        <f t="shared" si="20"/>
        <v>315</v>
      </c>
      <c r="L56" s="697">
        <f t="shared" si="20"/>
        <v>315</v>
      </c>
      <c r="M56" s="697">
        <f t="shared" si="20"/>
        <v>315</v>
      </c>
      <c r="N56" s="697">
        <f t="shared" si="20"/>
        <v>315</v>
      </c>
      <c r="O56" s="697">
        <f t="shared" si="20"/>
        <v>315</v>
      </c>
      <c r="P56" s="697">
        <f t="shared" si="20"/>
        <v>315</v>
      </c>
      <c r="Q56" s="35"/>
      <c r="R56" s="35"/>
      <c r="S56" s="35"/>
      <c r="T56" s="35"/>
      <c r="U56" s="35"/>
      <c r="V56" s="35"/>
      <c r="W56" s="35"/>
      <c r="X56" s="35"/>
      <c r="Y56" s="35"/>
      <c r="Z56" s="35"/>
      <c r="AA56" s="35"/>
      <c r="AB56" s="35"/>
      <c r="AC56" s="35"/>
      <c r="AD56" s="35"/>
      <c r="AE56" s="35"/>
      <c r="AF56" s="35"/>
      <c r="AG56" s="35"/>
      <c r="AH56" s="35"/>
      <c r="AI56" s="35"/>
      <c r="AJ56" s="35"/>
      <c r="AK56" s="35"/>
      <c r="AL56" s="16"/>
      <c r="AM56" s="8"/>
      <c r="AN56" s="8"/>
      <c r="AO56" s="8"/>
    </row>
    <row r="57" spans="1:41" outlineLevel="1" x14ac:dyDescent="0.35">
      <c r="A57" s="6"/>
      <c r="B57" s="7"/>
      <c r="C57" s="17"/>
      <c r="D57" s="26"/>
      <c r="E57" s="34"/>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16"/>
      <c r="AM57" s="8"/>
      <c r="AN57" s="8"/>
      <c r="AO57" s="8"/>
    </row>
    <row r="58" spans="1:41" outlineLevel="1" x14ac:dyDescent="0.35">
      <c r="A58" s="6"/>
      <c r="B58" s="7"/>
      <c r="C58" s="17"/>
      <c r="D58" s="26"/>
      <c r="E58" s="34"/>
      <c r="F58" s="482" t="s">
        <v>92</v>
      </c>
      <c r="G58" s="704">
        <v>14</v>
      </c>
      <c r="H58" s="704">
        <v>14</v>
      </c>
      <c r="I58" s="704">
        <v>14</v>
      </c>
      <c r="J58" s="704">
        <v>14</v>
      </c>
      <c r="K58" s="704">
        <v>14</v>
      </c>
      <c r="L58" s="704">
        <v>14</v>
      </c>
      <c r="M58" s="704">
        <v>14</v>
      </c>
      <c r="N58" s="704">
        <v>14</v>
      </c>
      <c r="O58" s="704">
        <v>14</v>
      </c>
      <c r="P58" s="704">
        <v>14</v>
      </c>
      <c r="Q58" s="35"/>
      <c r="R58" s="35"/>
      <c r="S58" s="35"/>
      <c r="T58" s="35"/>
      <c r="U58" s="35"/>
      <c r="V58" s="35"/>
      <c r="W58" s="35"/>
      <c r="X58" s="35"/>
      <c r="Y58" s="35"/>
      <c r="Z58" s="35"/>
      <c r="AA58" s="35"/>
      <c r="AB58" s="35"/>
      <c r="AC58" s="35"/>
      <c r="AD58" s="35"/>
      <c r="AE58" s="35"/>
      <c r="AF58" s="35"/>
      <c r="AG58" s="35"/>
      <c r="AH58" s="35"/>
      <c r="AI58" s="35"/>
      <c r="AJ58" s="35"/>
      <c r="AK58" s="35"/>
      <c r="AL58" s="16"/>
      <c r="AM58" s="8"/>
      <c r="AN58" s="8"/>
      <c r="AO58" s="8"/>
    </row>
    <row r="59" spans="1:41" outlineLevel="1" x14ac:dyDescent="0.35">
      <c r="A59" s="6"/>
      <c r="B59" s="7"/>
      <c r="C59" s="17"/>
      <c r="D59" s="26"/>
      <c r="E59" s="34"/>
      <c r="F59" s="35"/>
      <c r="G59" s="704">
        <v>37</v>
      </c>
      <c r="H59" s="704">
        <v>37</v>
      </c>
      <c r="I59" s="704">
        <v>37</v>
      </c>
      <c r="J59" s="704">
        <v>37</v>
      </c>
      <c r="K59" s="704">
        <v>37</v>
      </c>
      <c r="L59" s="704">
        <v>37</v>
      </c>
      <c r="M59" s="704">
        <v>37</v>
      </c>
      <c r="N59" s="704">
        <v>37</v>
      </c>
      <c r="O59" s="704">
        <v>37</v>
      </c>
      <c r="P59" s="704">
        <v>37</v>
      </c>
      <c r="Q59" s="35"/>
      <c r="R59" s="35"/>
      <c r="S59" s="35"/>
      <c r="T59" s="35"/>
      <c r="U59" s="35"/>
      <c r="V59" s="35"/>
      <c r="W59" s="35"/>
      <c r="X59" s="35"/>
      <c r="Y59" s="35"/>
      <c r="Z59" s="35"/>
      <c r="AA59" s="35"/>
      <c r="AB59" s="35"/>
      <c r="AC59" s="35"/>
      <c r="AD59" s="35"/>
      <c r="AE59" s="35"/>
      <c r="AF59" s="35"/>
      <c r="AG59" s="35"/>
      <c r="AH59" s="35"/>
      <c r="AI59" s="35"/>
      <c r="AJ59" s="35"/>
      <c r="AK59" s="35"/>
      <c r="AL59" s="16"/>
      <c r="AM59" s="8"/>
      <c r="AN59" s="8"/>
      <c r="AO59" s="8"/>
    </row>
    <row r="60" spans="1:41" outlineLevel="1" x14ac:dyDescent="0.35">
      <c r="A60" s="6"/>
      <c r="B60" s="7"/>
      <c r="C60" s="17"/>
      <c r="D60" s="26"/>
      <c r="F60" t="s">
        <v>1002</v>
      </c>
      <c r="G60" s="697">
        <f>INT(G58/7)*7</f>
        <v>14</v>
      </c>
      <c r="H60" s="697">
        <f t="shared" ref="H60:P61" si="21">INT(H58/7)*7</f>
        <v>14</v>
      </c>
      <c r="I60" s="697">
        <f t="shared" si="21"/>
        <v>14</v>
      </c>
      <c r="J60" s="697">
        <f t="shared" si="21"/>
        <v>14</v>
      </c>
      <c r="K60" s="697">
        <f t="shared" si="21"/>
        <v>14</v>
      </c>
      <c r="L60" s="697">
        <f t="shared" si="21"/>
        <v>14</v>
      </c>
      <c r="M60" s="697">
        <f t="shared" si="21"/>
        <v>14</v>
      </c>
      <c r="N60" s="697">
        <f t="shared" si="21"/>
        <v>14</v>
      </c>
      <c r="O60" s="697">
        <f t="shared" si="21"/>
        <v>14</v>
      </c>
      <c r="P60" s="697">
        <f t="shared" si="21"/>
        <v>14</v>
      </c>
      <c r="Q60" s="35"/>
      <c r="R60" s="35"/>
      <c r="S60" s="35"/>
      <c r="T60" s="35"/>
      <c r="U60" s="35"/>
      <c r="V60" s="35"/>
      <c r="W60" s="35"/>
      <c r="X60" s="35"/>
      <c r="Y60" s="35"/>
      <c r="Z60" s="35"/>
      <c r="AA60" s="35"/>
      <c r="AB60" s="35"/>
      <c r="AC60" s="35"/>
      <c r="AD60" s="35"/>
      <c r="AE60" s="35"/>
      <c r="AF60" s="35"/>
      <c r="AG60" s="35"/>
      <c r="AH60" s="35"/>
      <c r="AI60" s="35"/>
      <c r="AJ60" s="35"/>
      <c r="AK60" s="35"/>
      <c r="AL60" s="16"/>
      <c r="AM60" s="8"/>
      <c r="AN60" s="8"/>
      <c r="AO60" s="8"/>
    </row>
    <row r="61" spans="1:41" outlineLevel="1" x14ac:dyDescent="0.35">
      <c r="A61" s="6"/>
      <c r="B61" s="7"/>
      <c r="C61" s="17"/>
      <c r="D61" s="26"/>
      <c r="E61" s="34"/>
      <c r="G61" s="697">
        <f>INT(G59/7)*7</f>
        <v>35</v>
      </c>
      <c r="H61" s="697">
        <f t="shared" si="21"/>
        <v>35</v>
      </c>
      <c r="I61" s="697">
        <f t="shared" si="21"/>
        <v>35</v>
      </c>
      <c r="J61" s="697">
        <f t="shared" si="21"/>
        <v>35</v>
      </c>
      <c r="K61" s="697">
        <f t="shared" si="21"/>
        <v>35</v>
      </c>
      <c r="L61" s="697">
        <f t="shared" si="21"/>
        <v>35</v>
      </c>
      <c r="M61" s="697">
        <f t="shared" si="21"/>
        <v>35</v>
      </c>
      <c r="N61" s="697">
        <f t="shared" si="21"/>
        <v>35</v>
      </c>
      <c r="O61" s="697">
        <f t="shared" si="21"/>
        <v>35</v>
      </c>
      <c r="P61" s="697">
        <f t="shared" si="21"/>
        <v>35</v>
      </c>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26"/>
      <c r="F62" s="26"/>
      <c r="G62" s="26"/>
      <c r="H62" s="26"/>
      <c r="I62" s="26"/>
      <c r="J62" s="26"/>
      <c r="K62" s="26"/>
      <c r="L62" s="26"/>
      <c r="M62" s="26"/>
      <c r="N62" s="26"/>
      <c r="O62" s="26"/>
      <c r="P62" s="26"/>
      <c r="Q62" s="26"/>
      <c r="R62" s="149"/>
      <c r="S62" s="149"/>
      <c r="T62" s="149"/>
      <c r="U62" s="149"/>
      <c r="V62" s="149"/>
      <c r="W62" s="149"/>
      <c r="AL62" s="16"/>
      <c r="AM62" s="8"/>
      <c r="AN62" s="8"/>
      <c r="AO62" s="8"/>
    </row>
    <row r="63" spans="1:41" outlineLevel="1" x14ac:dyDescent="0.35">
      <c r="A63" s="6"/>
      <c r="B63" s="7"/>
      <c r="C63" s="17"/>
      <c r="D63" s="26"/>
      <c r="E63" s="26"/>
      <c r="F63" s="26"/>
      <c r="G63" s="26"/>
      <c r="H63" s="26"/>
      <c r="I63" s="26"/>
      <c r="J63" s="26"/>
      <c r="K63" s="26"/>
      <c r="L63" s="26"/>
      <c r="M63" s="26"/>
      <c r="N63" s="26"/>
      <c r="O63" s="26"/>
      <c r="P63" s="26"/>
      <c r="Q63" s="26"/>
      <c r="R63" s="149"/>
      <c r="S63" s="149"/>
      <c r="T63" s="149"/>
      <c r="U63" s="149"/>
      <c r="V63" s="149"/>
      <c r="W63" s="149"/>
      <c r="AL63" s="16"/>
      <c r="AM63" s="8"/>
      <c r="AN63" s="8"/>
      <c r="AO63" s="8"/>
    </row>
    <row r="64" spans="1:41" ht="5.15" customHeight="1" outlineLevel="1" x14ac:dyDescent="0.35">
      <c r="A64" s="6"/>
      <c r="B64" s="7"/>
      <c r="C64" s="17"/>
      <c r="D64" s="36"/>
      <c r="E64" s="37"/>
      <c r="F64" s="37"/>
      <c r="G64" s="37"/>
      <c r="H64" s="43"/>
      <c r="I64" s="43"/>
      <c r="J64" s="43"/>
      <c r="K64" s="43"/>
      <c r="L64" s="43"/>
      <c r="M64" s="43"/>
      <c r="N64" s="43"/>
      <c r="O64" s="43"/>
      <c r="P64" s="43"/>
      <c r="Q64" s="43"/>
      <c r="R64" s="43"/>
      <c r="S64" s="43"/>
      <c r="T64" s="43"/>
      <c r="U64" s="43"/>
      <c r="V64" s="43"/>
      <c r="W64" s="43"/>
      <c r="X64" s="15"/>
      <c r="Y64" s="15"/>
      <c r="Z64" s="15"/>
      <c r="AA64" s="15"/>
      <c r="AB64" s="15"/>
      <c r="AC64" s="15"/>
      <c r="AD64" s="15"/>
      <c r="AE64" s="15"/>
      <c r="AF64" s="15"/>
      <c r="AG64" s="15"/>
      <c r="AH64" s="15"/>
      <c r="AI64" s="15"/>
      <c r="AJ64" s="15"/>
      <c r="AK64" s="15"/>
      <c r="AL64" s="16"/>
      <c r="AM64" s="8"/>
      <c r="AN64" s="8"/>
      <c r="AO64" s="8"/>
    </row>
    <row r="65" spans="1:41" ht="25.4" customHeight="1" x14ac:dyDescent="0.35">
      <c r="A65" s="6"/>
      <c r="B65" s="7"/>
      <c r="C65" s="39"/>
      <c r="D65" s="39"/>
      <c r="E65" s="40" t="str">
        <f>E40</f>
        <v>Static Labour Periods</v>
      </c>
      <c r="F65" s="39"/>
      <c r="G65" s="39"/>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41" t="s">
        <v>23</v>
      </c>
      <c r="AM65" s="8"/>
      <c r="AN65" s="8"/>
      <c r="AO65" s="8"/>
    </row>
    <row r="66" spans="1:41" ht="12" customHeight="1" x14ac:dyDescent="0.35">
      <c r="A66" s="6"/>
      <c r="B66" s="7"/>
      <c r="C66" s="7"/>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row>
    <row r="67" spans="1:41" ht="12" customHeight="1" outlineLevel="1" x14ac:dyDescent="0.35">
      <c r="A67" s="6"/>
      <c r="B67" s="7"/>
      <c r="C67" s="7"/>
      <c r="D67" s="7"/>
      <c r="E67" s="7"/>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7"/>
      <c r="AN67" s="7"/>
      <c r="AO67" s="7"/>
    </row>
    <row r="68" spans="1:41" ht="5.15" customHeight="1" outlineLevel="1" thickBot="1" x14ac:dyDescent="0.4">
      <c r="A68" s="6"/>
      <c r="B68" s="7"/>
      <c r="C68" s="7"/>
      <c r="D68" s="7"/>
      <c r="E68" s="7"/>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7"/>
      <c r="AN68" s="7"/>
      <c r="AO68" s="7"/>
    </row>
    <row r="69" spans="1:41" ht="5.15" customHeight="1" outlineLevel="1" x14ac:dyDescent="0.35">
      <c r="A69" s="6"/>
      <c r="B69" s="7"/>
      <c r="C69" s="9"/>
      <c r="D69" s="9"/>
      <c r="E69" s="9"/>
      <c r="F69" s="9"/>
      <c r="G69" s="9"/>
      <c r="H69" s="9"/>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1"/>
      <c r="AM69" s="8"/>
      <c r="AN69" s="8"/>
      <c r="AO69" s="8"/>
    </row>
    <row r="70" spans="1:41" ht="12" customHeight="1" outlineLevel="1" x14ac:dyDescent="0.35">
      <c r="A70" s="6"/>
      <c r="B70" s="7"/>
      <c r="C70" s="12"/>
      <c r="D70" s="13"/>
      <c r="E70" s="14" t="s">
        <v>733</v>
      </c>
      <c r="F70" s="13"/>
      <c r="G70" s="13"/>
      <c r="H70" s="13"/>
      <c r="I70" s="13"/>
      <c r="J70" s="13"/>
      <c r="K70" s="13"/>
      <c r="L70" s="13"/>
      <c r="M70" s="13"/>
      <c r="N70" s="13"/>
      <c r="O70" s="13"/>
      <c r="P70" s="13"/>
      <c r="Q70" s="15"/>
      <c r="R70" s="13"/>
      <c r="S70" s="13"/>
      <c r="T70" s="13"/>
      <c r="U70" s="13"/>
      <c r="V70" s="13"/>
      <c r="W70" s="15"/>
      <c r="X70" s="15"/>
      <c r="Y70" s="15"/>
      <c r="Z70" s="15"/>
      <c r="AA70" s="15"/>
      <c r="AB70" s="15"/>
      <c r="AC70" s="15"/>
      <c r="AD70" s="15"/>
      <c r="AE70" s="15"/>
      <c r="AF70" s="15"/>
      <c r="AG70" s="15"/>
      <c r="AH70" s="15"/>
      <c r="AI70" s="15"/>
      <c r="AJ70" s="15"/>
      <c r="AK70" s="15"/>
      <c r="AL70" s="16"/>
      <c r="AM70" s="8"/>
      <c r="AN70" s="8"/>
      <c r="AO70" s="8"/>
    </row>
    <row r="71" spans="1:41" ht="12" customHeight="1" outlineLevel="1" x14ac:dyDescent="0.35">
      <c r="A71" s="6"/>
      <c r="B71" s="7"/>
      <c r="C71" s="12"/>
      <c r="D71" s="13"/>
      <c r="E71" s="14"/>
      <c r="F71" s="13"/>
      <c r="G71" s="13"/>
      <c r="H71" s="13"/>
      <c r="I71" s="13"/>
      <c r="J71" s="13"/>
      <c r="K71" s="13"/>
      <c r="L71" s="13"/>
      <c r="M71" s="13"/>
      <c r="N71" s="13"/>
      <c r="O71" s="13"/>
      <c r="P71" s="13"/>
      <c r="Q71" s="15"/>
      <c r="R71" s="13"/>
      <c r="S71" s="13"/>
      <c r="T71" s="13"/>
      <c r="U71" s="13"/>
      <c r="V71" s="13"/>
      <c r="W71" s="15"/>
      <c r="X71" s="15"/>
      <c r="Y71" s="15"/>
      <c r="Z71" s="15"/>
      <c r="AA71" s="15"/>
      <c r="AB71" s="15"/>
      <c r="AC71" s="15"/>
      <c r="AD71" s="15"/>
      <c r="AE71" s="15"/>
      <c r="AF71" s="15"/>
      <c r="AG71" s="15"/>
      <c r="AH71" s="15"/>
      <c r="AI71" s="15"/>
      <c r="AJ71" s="15"/>
      <c r="AK71" s="15"/>
      <c r="AL71" s="16"/>
      <c r="AM71" s="8"/>
      <c r="AN71" s="8"/>
      <c r="AO71" s="8"/>
    </row>
    <row r="72" spans="1:41" ht="12" customHeight="1" outlineLevel="1" x14ac:dyDescent="0.35">
      <c r="A72" s="6"/>
      <c r="B72" s="7"/>
      <c r="C72" s="12"/>
      <c r="D72" s="13"/>
      <c r="E72" s="14"/>
      <c r="F72" s="13"/>
      <c r="G72" s="13"/>
      <c r="H72" s="13"/>
      <c r="I72" s="13"/>
      <c r="J72" s="13"/>
      <c r="K72" s="13"/>
      <c r="L72" s="13"/>
      <c r="M72" s="13"/>
      <c r="N72" s="13"/>
      <c r="O72" s="13"/>
      <c r="P72" s="13"/>
      <c r="Q72" s="15"/>
      <c r="R72" s="13"/>
      <c r="S72" s="13"/>
      <c r="T72" s="13"/>
      <c r="U72" s="13"/>
      <c r="V72" s="13"/>
      <c r="W72" s="15"/>
      <c r="X72" s="15"/>
      <c r="Y72" s="15"/>
      <c r="Z72" s="15"/>
      <c r="AA72" s="15"/>
      <c r="AB72" s="15"/>
      <c r="AC72" s="15"/>
      <c r="AD72" s="15"/>
      <c r="AE72" s="15"/>
      <c r="AF72" s="15"/>
      <c r="AG72" s="15"/>
      <c r="AH72" s="15"/>
      <c r="AI72" s="15"/>
      <c r="AJ72" s="15"/>
      <c r="AK72" s="15"/>
      <c r="AL72" s="16"/>
      <c r="AM72" s="8"/>
      <c r="AN72" s="8"/>
      <c r="AO72" s="8"/>
    </row>
    <row r="73" spans="1:41" ht="12" customHeight="1" outlineLevel="1" x14ac:dyDescent="0.35">
      <c r="A73" s="6"/>
      <c r="B73" s="7"/>
      <c r="C73" s="12"/>
      <c r="D73" s="13"/>
      <c r="E73" s="14"/>
      <c r="F73" s="13"/>
      <c r="G73" s="13"/>
      <c r="H73" s="13"/>
      <c r="I73" s="13"/>
      <c r="J73" s="13"/>
      <c r="K73" s="13"/>
      <c r="L73" s="13"/>
      <c r="M73" s="13"/>
      <c r="N73" s="13"/>
      <c r="O73" s="13"/>
      <c r="P73" s="13"/>
      <c r="Q73" s="15"/>
      <c r="R73" s="13"/>
      <c r="S73" s="13"/>
      <c r="T73" s="13"/>
      <c r="U73" s="13"/>
      <c r="V73" s="13"/>
      <c r="W73" s="15"/>
      <c r="X73" s="15"/>
      <c r="Y73" s="15"/>
      <c r="Z73" s="15"/>
      <c r="AA73" s="15"/>
      <c r="AB73" s="15"/>
      <c r="AC73" s="15"/>
      <c r="AD73" s="15"/>
      <c r="AE73" s="15"/>
      <c r="AF73" s="15"/>
      <c r="AG73" s="15"/>
      <c r="AH73" s="15"/>
      <c r="AI73" s="15"/>
      <c r="AJ73" s="15"/>
      <c r="AK73" s="15"/>
      <c r="AL73" s="16"/>
      <c r="AM73" s="8"/>
      <c r="AN73" s="8"/>
      <c r="AO73" s="8"/>
    </row>
    <row r="74" spans="1:41" ht="12" customHeight="1" outlineLevel="1" x14ac:dyDescent="0.35">
      <c r="A74" s="6"/>
      <c r="B74" s="7"/>
      <c r="C74" s="12"/>
      <c r="D74" s="13"/>
      <c r="E74" s="14"/>
      <c r="F74" s="13"/>
      <c r="G74" s="13"/>
      <c r="H74" s="13"/>
      <c r="I74" s="13"/>
      <c r="J74" s="13"/>
      <c r="K74" s="13"/>
      <c r="L74" s="13"/>
      <c r="M74" s="13"/>
      <c r="N74" s="13"/>
      <c r="O74" s="13"/>
      <c r="P74" s="13"/>
      <c r="Q74" s="15"/>
      <c r="R74" s="13"/>
      <c r="S74" s="13"/>
      <c r="T74" s="13"/>
      <c r="U74" s="13"/>
      <c r="V74" s="13"/>
      <c r="W74" s="15"/>
      <c r="X74" s="15"/>
      <c r="Y74" s="15"/>
      <c r="Z74" s="15"/>
      <c r="AA74" s="15"/>
      <c r="AB74" s="15"/>
      <c r="AC74" s="15"/>
      <c r="AD74" s="15"/>
      <c r="AE74" s="15"/>
      <c r="AF74" s="15"/>
      <c r="AG74" s="15"/>
      <c r="AH74" s="15"/>
      <c r="AI74" s="15"/>
      <c r="AJ74" s="15"/>
      <c r="AK74" s="15"/>
      <c r="AL74" s="16"/>
      <c r="AM74" s="8"/>
      <c r="AN74" s="8"/>
      <c r="AO74" s="8"/>
    </row>
    <row r="75" spans="1:41" ht="12" customHeight="1" outlineLevel="1" x14ac:dyDescent="0.35">
      <c r="A75" s="6"/>
      <c r="B75" s="7"/>
      <c r="C75" s="12"/>
      <c r="D75" s="13"/>
      <c r="E75" s="14"/>
      <c r="F75" s="13"/>
      <c r="G75" s="13"/>
      <c r="H75" s="13"/>
      <c r="I75" s="13"/>
      <c r="J75" s="13"/>
      <c r="K75" s="13"/>
      <c r="L75" s="13"/>
      <c r="M75" s="13"/>
      <c r="N75" s="13"/>
      <c r="O75" s="13"/>
      <c r="P75" s="13"/>
      <c r="Q75" s="15"/>
      <c r="R75" s="13"/>
      <c r="S75" s="13"/>
      <c r="T75" s="13"/>
      <c r="U75" s="13"/>
      <c r="V75" s="13"/>
      <c r="W75" s="15"/>
      <c r="X75" s="15"/>
      <c r="Y75" s="15"/>
      <c r="Z75" s="15"/>
      <c r="AA75" s="15"/>
      <c r="AB75" s="15"/>
      <c r="AC75" s="15"/>
      <c r="AD75" s="15"/>
      <c r="AE75" s="15"/>
      <c r="AF75" s="15"/>
      <c r="AG75" s="15"/>
      <c r="AH75" s="15"/>
      <c r="AI75" s="15"/>
      <c r="AJ75" s="15"/>
      <c r="AK75" s="15"/>
      <c r="AL75" s="16"/>
      <c r="AM75" s="8"/>
      <c r="AN75" s="8"/>
      <c r="AO75" s="8"/>
    </row>
    <row r="76" spans="1:41" ht="12" customHeight="1" outlineLevel="1" x14ac:dyDescent="0.35">
      <c r="A76" s="6"/>
      <c r="B76" s="7"/>
      <c r="C76" s="12"/>
      <c r="D76" s="13"/>
      <c r="E76" s="14"/>
      <c r="F76" s="13"/>
      <c r="G76" s="13"/>
      <c r="H76" s="13"/>
      <c r="I76" s="13"/>
      <c r="J76" s="13"/>
      <c r="K76" s="13"/>
      <c r="L76" s="13"/>
      <c r="M76" s="13"/>
      <c r="N76" s="13"/>
      <c r="O76" s="13"/>
      <c r="P76" s="13"/>
      <c r="Q76" s="15"/>
      <c r="R76" s="13"/>
      <c r="S76" s="13"/>
      <c r="T76" s="13"/>
      <c r="U76" s="13"/>
      <c r="V76" s="13"/>
      <c r="W76" s="15"/>
      <c r="X76" s="15"/>
      <c r="Y76" s="15"/>
      <c r="Z76" s="15"/>
      <c r="AA76" s="15"/>
      <c r="AB76" s="15"/>
      <c r="AC76" s="15"/>
      <c r="AD76" s="15"/>
      <c r="AE76" s="15"/>
      <c r="AF76" s="15"/>
      <c r="AG76" s="15"/>
      <c r="AH76" s="15"/>
      <c r="AI76" s="15"/>
      <c r="AJ76" s="15"/>
      <c r="AK76" s="15"/>
      <c r="AL76" s="16"/>
      <c r="AM76" s="8"/>
      <c r="AN76" s="8"/>
      <c r="AO76" s="8"/>
    </row>
    <row r="77" spans="1:41" ht="12" customHeight="1" outlineLevel="1" x14ac:dyDescent="0.35">
      <c r="A77" s="6"/>
      <c r="B77" s="7"/>
      <c r="C77" s="12"/>
      <c r="D77" s="13"/>
      <c r="E77" s="14"/>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7"/>
      <c r="D90" s="17"/>
      <c r="E90" s="17"/>
      <c r="F90" s="17"/>
      <c r="G90" s="17"/>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16"/>
      <c r="AM90" s="8"/>
      <c r="AN90" s="8"/>
      <c r="AO90" s="8"/>
    </row>
    <row r="91" spans="1:41" ht="12" customHeight="1" outlineLevel="1" x14ac:dyDescent="0.35">
      <c r="A91" s="6"/>
      <c r="B91" s="7"/>
      <c r="C91" s="17"/>
      <c r="D91" s="17"/>
      <c r="E91" s="17"/>
      <c r="F91" s="17"/>
      <c r="G91" s="893" t="s">
        <v>746</v>
      </c>
      <c r="H91" s="893"/>
      <c r="I91" s="893"/>
      <c r="J91" s="893"/>
      <c r="K91" s="893" t="s">
        <v>747</v>
      </c>
      <c r="L91" s="893"/>
      <c r="M91" s="893" t="s">
        <v>748</v>
      </c>
      <c r="N91" s="893"/>
      <c r="O91" s="17"/>
      <c r="P91" s="22"/>
      <c r="Q91" s="22"/>
      <c r="R91" s="22"/>
      <c r="S91" s="22"/>
      <c r="T91" s="22"/>
      <c r="U91" s="17" t="s">
        <v>1001</v>
      </c>
      <c r="V91" s="22"/>
      <c r="W91" s="22"/>
      <c r="X91" s="22"/>
      <c r="Y91" s="22"/>
      <c r="Z91" s="22"/>
      <c r="AA91" s="22"/>
      <c r="AB91" s="22"/>
      <c r="AC91" s="22"/>
      <c r="AD91" s="22"/>
      <c r="AE91" s="22"/>
      <c r="AF91" s="22"/>
      <c r="AG91" s="22"/>
      <c r="AH91" s="22"/>
      <c r="AI91" s="22"/>
      <c r="AJ91" s="22"/>
      <c r="AK91" s="22"/>
      <c r="AL91" s="16"/>
      <c r="AM91" s="8"/>
      <c r="AN91" s="8"/>
      <c r="AO91" s="8"/>
    </row>
    <row r="92" spans="1:41" ht="12" customHeight="1" outlineLevel="1" x14ac:dyDescent="0.35">
      <c r="A92" s="6"/>
      <c r="B92" s="7"/>
      <c r="C92" s="17"/>
      <c r="D92" s="17"/>
      <c r="E92" s="17"/>
      <c r="F92" s="17"/>
      <c r="G92" s="17"/>
      <c r="H92" s="17"/>
      <c r="I92" s="23"/>
      <c r="J92" s="23"/>
      <c r="K92" s="23"/>
      <c r="L92" s="23"/>
      <c r="M92" s="23"/>
      <c r="N92" s="23"/>
      <c r="O92" s="23"/>
      <c r="P92" s="24"/>
      <c r="Q92" s="22"/>
      <c r="R92" s="22"/>
      <c r="S92" s="22"/>
      <c r="T92" s="22"/>
      <c r="U92" s="22"/>
      <c r="V92" s="22"/>
      <c r="W92" s="22"/>
      <c r="X92" s="22"/>
      <c r="Y92" s="22"/>
      <c r="Z92" s="22"/>
      <c r="AA92" s="22"/>
      <c r="AB92" s="22"/>
      <c r="AC92" s="22"/>
      <c r="AD92" s="22"/>
      <c r="AE92" s="22"/>
      <c r="AF92" s="22"/>
      <c r="AG92" s="22"/>
      <c r="AH92" s="22"/>
      <c r="AI92" s="22"/>
      <c r="AJ92" s="22"/>
      <c r="AK92" s="22"/>
      <c r="AL92" s="16"/>
      <c r="AM92" s="8"/>
      <c r="AN92" s="8"/>
      <c r="AO92" s="8"/>
    </row>
    <row r="93" spans="1:41" ht="12" customHeight="1" outlineLevel="1" x14ac:dyDescent="0.35">
      <c r="A93" s="6"/>
      <c r="B93" s="7"/>
      <c r="C93" s="17"/>
      <c r="D93" s="17"/>
      <c r="E93" s="17"/>
      <c r="F93" s="484" t="s">
        <v>797</v>
      </c>
      <c r="G93" s="484" t="s">
        <v>742</v>
      </c>
      <c r="H93" s="484" t="s">
        <v>734</v>
      </c>
      <c r="I93" s="484" t="s">
        <v>735</v>
      </c>
      <c r="J93" s="484" t="s">
        <v>736</v>
      </c>
      <c r="K93" s="484" t="s">
        <v>737</v>
      </c>
      <c r="L93" s="484" t="s">
        <v>738</v>
      </c>
      <c r="M93" s="484" t="s">
        <v>739</v>
      </c>
      <c r="N93" s="484" t="s">
        <v>740</v>
      </c>
      <c r="O93" s="484" t="s">
        <v>741</v>
      </c>
      <c r="P93" s="22"/>
      <c r="Q93" s="22"/>
      <c r="R93" s="22"/>
      <c r="S93" s="22"/>
      <c r="T93" s="22"/>
      <c r="U93" s="22" t="str">
        <f>F93</f>
        <v>typ</v>
      </c>
      <c r="V93" s="22" t="str">
        <f t="shared" ref="V93:AD93" si="22">G93</f>
        <v>season0</v>
      </c>
      <c r="W93" s="22" t="str">
        <f t="shared" si="22"/>
        <v>season1</v>
      </c>
      <c r="X93" s="22" t="str">
        <f t="shared" si="22"/>
        <v>season2</v>
      </c>
      <c r="Y93" s="22" t="str">
        <f t="shared" si="22"/>
        <v>season3</v>
      </c>
      <c r="Z93" s="22" t="str">
        <f t="shared" si="22"/>
        <v>season4</v>
      </c>
      <c r="AA93" s="22" t="str">
        <f t="shared" si="22"/>
        <v>season5</v>
      </c>
      <c r="AB93" s="22" t="str">
        <f t="shared" si="22"/>
        <v>season6</v>
      </c>
      <c r="AC93" s="22" t="str">
        <f t="shared" si="22"/>
        <v>season7</v>
      </c>
      <c r="AD93" s="22" t="str">
        <f t="shared" si="22"/>
        <v>season8</v>
      </c>
      <c r="AE93" s="22"/>
      <c r="AF93" s="22"/>
      <c r="AG93" s="22"/>
      <c r="AH93" s="22"/>
      <c r="AI93" s="22"/>
      <c r="AJ93" s="22"/>
      <c r="AK93" s="22"/>
      <c r="AL93" s="16"/>
      <c r="AM93" s="8"/>
      <c r="AN93" s="8"/>
      <c r="AO93" s="8"/>
    </row>
    <row r="94" spans="1:41" outlineLevel="1" x14ac:dyDescent="0.35">
      <c r="A94" s="6"/>
      <c r="B94" s="7"/>
      <c r="C94" s="17"/>
      <c r="D94" s="33"/>
      <c r="E94" s="27" t="s">
        <v>749</v>
      </c>
      <c r="F94" s="620">
        <f>F21</f>
        <v>43560</v>
      </c>
      <c r="G94" s="620">
        <f>G21</f>
        <v>43560</v>
      </c>
      <c r="H94" s="620">
        <f>H21</f>
        <v>43560</v>
      </c>
      <c r="I94" s="620">
        <f>I21</f>
        <v>43560</v>
      </c>
      <c r="J94" s="620">
        <f>J21</f>
        <v>43560</v>
      </c>
      <c r="K94" s="620">
        <f>K21</f>
        <v>43560</v>
      </c>
      <c r="L94" s="620">
        <f>L21</f>
        <v>43560</v>
      </c>
      <c r="M94" s="620">
        <f>M21</f>
        <v>43560</v>
      </c>
      <c r="N94" s="620">
        <f>N21</f>
        <v>43560</v>
      </c>
      <c r="O94" s="620">
        <f>O21</f>
        <v>43560</v>
      </c>
      <c r="P94" t="s">
        <v>763</v>
      </c>
      <c r="R94" s="2"/>
      <c r="S94" s="2"/>
      <c r="T94" s="2" t="s">
        <v>749</v>
      </c>
      <c r="U94" s="697">
        <f>MIN(51,INT((F94 - DATE(YEAR(F94),1,1))/7))*7+IF(YEAR(F94)&gt;YEAR(F$94),364,0)</f>
        <v>91</v>
      </c>
      <c r="V94" s="697">
        <f>MIN(51,INT((G94 - DATE(YEAR(G94),1,1))/7))*7+IF(YEAR(G94)&gt;YEAR(G$94),364,0)</f>
        <v>91</v>
      </c>
      <c r="W94" s="697">
        <f>MIN(51,INT((H94 - DATE(YEAR(H94),1,1))/7))*7+IF(YEAR(H94)&gt;YEAR(H$94),364,0)</f>
        <v>91</v>
      </c>
      <c r="X94" s="697">
        <f>MIN(51,INT((I94 - DATE(YEAR(I94),1,1))/7))*7+IF(YEAR(I94)&gt;YEAR(I$94),364,0)</f>
        <v>91</v>
      </c>
      <c r="Y94" s="697">
        <f t="shared" ref="Y94:AD94" si="23">MIN(51,INT((J94 - DATE(YEAR(J94),1,1))/7))*7+IF(YEAR(J94)&gt;YEAR(J$94),364,0)</f>
        <v>91</v>
      </c>
      <c r="Z94" s="697">
        <f t="shared" si="23"/>
        <v>91</v>
      </c>
      <c r="AA94" s="697">
        <f t="shared" si="23"/>
        <v>91</v>
      </c>
      <c r="AB94" s="697">
        <f t="shared" si="23"/>
        <v>91</v>
      </c>
      <c r="AC94" s="697">
        <f t="shared" si="23"/>
        <v>91</v>
      </c>
      <c r="AD94" s="697">
        <f t="shared" si="23"/>
        <v>91</v>
      </c>
      <c r="AE94" s="149"/>
      <c r="AF94" s="149"/>
      <c r="AG94" s="149"/>
      <c r="AH94" s="149"/>
      <c r="AI94" s="149"/>
      <c r="AJ94" s="149"/>
      <c r="AK94" s="149"/>
      <c r="AL94" s="16"/>
      <c r="AM94" s="8"/>
      <c r="AN94" s="8"/>
      <c r="AO94" s="8"/>
    </row>
    <row r="95" spans="1:41" outlineLevel="1" x14ac:dyDescent="0.35">
      <c r="A95" s="6"/>
      <c r="B95" s="7"/>
      <c r="C95" s="17"/>
      <c r="D95" s="33"/>
      <c r="E95" s="27" t="s">
        <v>750</v>
      </c>
      <c r="F95" s="623">
        <f>F22</f>
        <v>43600</v>
      </c>
      <c r="G95" s="623">
        <f t="shared" ref="G95:O95" si="24">G22</f>
        <v>43589</v>
      </c>
      <c r="H95" s="623">
        <f t="shared" si="24"/>
        <v>43589</v>
      </c>
      <c r="I95" s="623">
        <f t="shared" si="24"/>
        <v>43589</v>
      </c>
      <c r="J95" s="623">
        <f t="shared" si="24"/>
        <v>43589</v>
      </c>
      <c r="K95" s="623">
        <f t="shared" si="24"/>
        <v>43606</v>
      </c>
      <c r="L95" s="623">
        <f t="shared" si="24"/>
        <v>43606</v>
      </c>
      <c r="M95" s="623">
        <f t="shared" si="24"/>
        <v>43606</v>
      </c>
      <c r="N95" s="623">
        <f t="shared" si="24"/>
        <v>43606</v>
      </c>
      <c r="O95" s="623">
        <f t="shared" si="24"/>
        <v>43606</v>
      </c>
      <c r="R95" s="2"/>
      <c r="T95" t="s">
        <v>750</v>
      </c>
      <c r="U95" s="697">
        <f t="shared" ref="U95:U108" si="25">MIN(51,INT((F95 - DATE(YEAR(F95),1,1))/7))*7+IF(YEAR(F95)&gt;YEAR(F$94),364,0)</f>
        <v>133</v>
      </c>
      <c r="V95" s="697">
        <f t="shared" ref="V95:V108" si="26">MIN(51,INT((G95 - DATE(YEAR(G95),1,1))/7))*7+IF(YEAR(G95)&gt;YEAR(G$94),364,0)</f>
        <v>119</v>
      </c>
      <c r="W95" s="697">
        <f t="shared" ref="W95:W108" si="27">MIN(51,INT((H95 - DATE(YEAR(H95),1,1))/7))*7+IF(YEAR(H95)&gt;YEAR(H$94),364,0)</f>
        <v>119</v>
      </c>
      <c r="X95" s="697">
        <f t="shared" ref="X95:X108" si="28">MIN(51,INT((I95 - DATE(YEAR(I95),1,1))/7))*7+IF(YEAR(I95)&gt;YEAR(I$94),364,0)</f>
        <v>119</v>
      </c>
      <c r="Y95" s="697">
        <f t="shared" ref="Y95:Y108" si="29">MIN(51,INT((J95 - DATE(YEAR(J95),1,1))/7))*7+IF(YEAR(J95)&gt;YEAR(J$94),364,0)</f>
        <v>119</v>
      </c>
      <c r="Z95" s="697">
        <f t="shared" ref="Z95:Z108" si="30">MIN(51,INT((K95 - DATE(YEAR(K95),1,1))/7))*7+IF(YEAR(K95)&gt;YEAR(K$94),364,0)</f>
        <v>140</v>
      </c>
      <c r="AA95" s="697">
        <f t="shared" ref="AA95:AA108" si="31">MIN(51,INT((L95 - DATE(YEAR(L95),1,1))/7))*7+IF(YEAR(L95)&gt;YEAR(L$94),364,0)</f>
        <v>140</v>
      </c>
      <c r="AB95" s="697">
        <f t="shared" ref="AB95:AB108" si="32">MIN(51,INT((M95 - DATE(YEAR(M95),1,1))/7))*7+IF(YEAR(M95)&gt;YEAR(M$94),364,0)</f>
        <v>140</v>
      </c>
      <c r="AC95" s="697">
        <f t="shared" ref="AC95:AC108" si="33">MIN(51,INT((N95 - DATE(YEAR(N95),1,1))/7))*7+IF(YEAR(N95)&gt;YEAR(N$94),364,0)</f>
        <v>140</v>
      </c>
      <c r="AD95" s="697">
        <f t="shared" ref="AD95:AD108" si="34">MIN(51,INT((O95 - DATE(YEAR(O95),1,1))/7))*7+IF(YEAR(O95)&gt;YEAR(O$94),364,0)</f>
        <v>140</v>
      </c>
      <c r="AL95" s="16"/>
      <c r="AM95" s="8"/>
      <c r="AN95" s="8"/>
      <c r="AO95" s="8"/>
    </row>
    <row r="96" spans="1:41" outlineLevel="1" x14ac:dyDescent="0.35">
      <c r="A96" s="6"/>
      <c r="B96" s="7"/>
      <c r="C96" s="17"/>
      <c r="D96" s="33"/>
      <c r="E96" s="27" t="s">
        <v>751</v>
      </c>
      <c r="F96" s="622">
        <f>F95+7</f>
        <v>43607</v>
      </c>
      <c r="G96" s="622">
        <f t="shared" ref="G96:O96" si="35">G95+7</f>
        <v>43596</v>
      </c>
      <c r="H96" s="622">
        <f t="shared" si="35"/>
        <v>43596</v>
      </c>
      <c r="I96" s="622">
        <f t="shared" si="35"/>
        <v>43596</v>
      </c>
      <c r="J96" s="622">
        <f t="shared" si="35"/>
        <v>43596</v>
      </c>
      <c r="K96" s="622">
        <f t="shared" si="35"/>
        <v>43613</v>
      </c>
      <c r="L96" s="622">
        <f t="shared" si="35"/>
        <v>43613</v>
      </c>
      <c r="M96" s="622">
        <f t="shared" si="35"/>
        <v>43613</v>
      </c>
      <c r="N96" s="622">
        <f t="shared" si="35"/>
        <v>43613</v>
      </c>
      <c r="O96" s="622">
        <f t="shared" si="35"/>
        <v>43613</v>
      </c>
      <c r="R96" s="149"/>
      <c r="T96" t="s">
        <v>751</v>
      </c>
      <c r="U96" s="697">
        <f t="shared" si="25"/>
        <v>140</v>
      </c>
      <c r="V96" s="697">
        <f t="shared" si="26"/>
        <v>126</v>
      </c>
      <c r="W96" s="697">
        <f t="shared" si="27"/>
        <v>126</v>
      </c>
      <c r="X96" s="697">
        <f t="shared" si="28"/>
        <v>126</v>
      </c>
      <c r="Y96" s="697">
        <f t="shared" si="29"/>
        <v>126</v>
      </c>
      <c r="Z96" s="697">
        <f t="shared" si="30"/>
        <v>147</v>
      </c>
      <c r="AA96" s="697">
        <f t="shared" si="31"/>
        <v>147</v>
      </c>
      <c r="AB96" s="697">
        <f t="shared" si="32"/>
        <v>147</v>
      </c>
      <c r="AC96" s="697">
        <f t="shared" si="33"/>
        <v>147</v>
      </c>
      <c r="AD96" s="697">
        <f t="shared" si="34"/>
        <v>147</v>
      </c>
      <c r="AL96" s="16"/>
      <c r="AM96" s="8"/>
      <c r="AN96" s="8"/>
      <c r="AO96" s="8"/>
    </row>
    <row r="97" spans="1:41" outlineLevel="1" x14ac:dyDescent="0.35">
      <c r="A97" s="6"/>
      <c r="B97" s="7"/>
      <c r="C97" s="17"/>
      <c r="D97" s="26"/>
      <c r="E97" s="27" t="s">
        <v>752</v>
      </c>
      <c r="F97" s="622">
        <f t="shared" ref="F97:F98" si="36">F96+7</f>
        <v>43614</v>
      </c>
      <c r="G97" s="622">
        <f t="shared" ref="G97:G98" si="37">G96+7</f>
        <v>43603</v>
      </c>
      <c r="H97" s="622">
        <f t="shared" ref="H97:H98" si="38">H96+7</f>
        <v>43603</v>
      </c>
      <c r="I97" s="622">
        <f t="shared" ref="I97:I98" si="39">I96+7</f>
        <v>43603</v>
      </c>
      <c r="J97" s="622">
        <f t="shared" ref="J97:J98" si="40">J96+7</f>
        <v>43603</v>
      </c>
      <c r="K97" s="622">
        <f t="shared" ref="K97:K98" si="41">K96+7</f>
        <v>43620</v>
      </c>
      <c r="L97" s="622">
        <f t="shared" ref="L97:L98" si="42">L96+7</f>
        <v>43620</v>
      </c>
      <c r="M97" s="622">
        <f t="shared" ref="M97:M98" si="43">M96+7</f>
        <v>43620</v>
      </c>
      <c r="N97" s="622">
        <f t="shared" ref="N97:N98" si="44">N96+7</f>
        <v>43620</v>
      </c>
      <c r="O97" s="622">
        <f t="shared" ref="O97:O98" si="45">O96+7</f>
        <v>43620</v>
      </c>
      <c r="R97" s="149"/>
      <c r="S97" s="149"/>
      <c r="T97" s="149" t="s">
        <v>752</v>
      </c>
      <c r="U97" s="697">
        <f t="shared" si="25"/>
        <v>147</v>
      </c>
      <c r="V97" s="697">
        <f t="shared" si="26"/>
        <v>133</v>
      </c>
      <c r="W97" s="697">
        <f t="shared" si="27"/>
        <v>133</v>
      </c>
      <c r="X97" s="697">
        <f t="shared" si="28"/>
        <v>133</v>
      </c>
      <c r="Y97" s="697">
        <f t="shared" si="29"/>
        <v>133</v>
      </c>
      <c r="Z97" s="697">
        <f t="shared" si="30"/>
        <v>154</v>
      </c>
      <c r="AA97" s="697">
        <f t="shared" si="31"/>
        <v>154</v>
      </c>
      <c r="AB97" s="697">
        <f t="shared" si="32"/>
        <v>154</v>
      </c>
      <c r="AC97" s="697">
        <f t="shared" si="33"/>
        <v>154</v>
      </c>
      <c r="AD97" s="697">
        <f t="shared" si="34"/>
        <v>154</v>
      </c>
      <c r="AL97" s="16"/>
      <c r="AM97" s="8"/>
      <c r="AN97" s="8"/>
      <c r="AO97" s="8"/>
    </row>
    <row r="98" spans="1:41" outlineLevel="1" x14ac:dyDescent="0.35">
      <c r="A98" s="6"/>
      <c r="B98" s="7"/>
      <c r="C98" s="17"/>
      <c r="D98" s="26"/>
      <c r="E98" s="27" t="s">
        <v>753</v>
      </c>
      <c r="F98" s="622">
        <f t="shared" si="36"/>
        <v>43621</v>
      </c>
      <c r="G98" s="622">
        <f t="shared" si="37"/>
        <v>43610</v>
      </c>
      <c r="H98" s="622">
        <f t="shared" si="38"/>
        <v>43610</v>
      </c>
      <c r="I98" s="622">
        <f t="shared" si="39"/>
        <v>43610</v>
      </c>
      <c r="J98" s="622">
        <f t="shared" si="40"/>
        <v>43610</v>
      </c>
      <c r="K98" s="622">
        <f t="shared" si="41"/>
        <v>43627</v>
      </c>
      <c r="L98" s="622">
        <f t="shared" si="42"/>
        <v>43627</v>
      </c>
      <c r="M98" s="622">
        <f t="shared" si="43"/>
        <v>43627</v>
      </c>
      <c r="N98" s="622">
        <f t="shared" si="44"/>
        <v>43627</v>
      </c>
      <c r="O98" s="622">
        <f t="shared" si="45"/>
        <v>43627</v>
      </c>
      <c r="P98" s="621"/>
      <c r="Q98" t="s">
        <v>929</v>
      </c>
      <c r="R98" s="149"/>
      <c r="S98" s="705"/>
      <c r="T98" s="705" t="s">
        <v>753</v>
      </c>
      <c r="U98" s="697">
        <f t="shared" si="25"/>
        <v>154</v>
      </c>
      <c r="V98" s="697">
        <f t="shared" si="26"/>
        <v>140</v>
      </c>
      <c r="W98" s="697">
        <f t="shared" si="27"/>
        <v>140</v>
      </c>
      <c r="X98" s="697">
        <f t="shared" si="28"/>
        <v>140</v>
      </c>
      <c r="Y98" s="697">
        <f t="shared" si="29"/>
        <v>140</v>
      </c>
      <c r="Z98" s="697">
        <f t="shared" si="30"/>
        <v>161</v>
      </c>
      <c r="AA98" s="697">
        <f t="shared" si="31"/>
        <v>161</v>
      </c>
      <c r="AB98" s="697">
        <f t="shared" si="32"/>
        <v>161</v>
      </c>
      <c r="AC98" s="697">
        <f t="shared" si="33"/>
        <v>161</v>
      </c>
      <c r="AD98" s="697">
        <f t="shared" si="34"/>
        <v>161</v>
      </c>
      <c r="AL98" s="16"/>
      <c r="AM98" s="8"/>
      <c r="AN98" s="8"/>
      <c r="AO98" s="8"/>
    </row>
    <row r="99" spans="1:41" outlineLevel="1" x14ac:dyDescent="0.35">
      <c r="A99" s="6"/>
      <c r="B99" s="7"/>
      <c r="C99" s="17"/>
      <c r="D99" s="26"/>
      <c r="E99" s="27" t="s">
        <v>754</v>
      </c>
      <c r="F99" s="625">
        <f>F23</f>
        <v>43631</v>
      </c>
      <c r="G99" s="625">
        <f>G23</f>
        <v>43631</v>
      </c>
      <c r="H99" s="625">
        <f>H23</f>
        <v>43631</v>
      </c>
      <c r="I99" s="625">
        <f>I23</f>
        <v>43631</v>
      </c>
      <c r="J99" s="625">
        <f>J23</f>
        <v>43631</v>
      </c>
      <c r="K99" s="625">
        <f>K23</f>
        <v>43631</v>
      </c>
      <c r="L99" s="625">
        <f>L23</f>
        <v>43631</v>
      </c>
      <c r="M99" s="625">
        <f>M23</f>
        <v>43631</v>
      </c>
      <c r="N99" s="625">
        <f>N23</f>
        <v>43631</v>
      </c>
      <c r="O99" s="625">
        <f>O23</f>
        <v>43631</v>
      </c>
      <c r="P99" s="624"/>
      <c r="Q99" s="149" t="s">
        <v>1168</v>
      </c>
      <c r="R99" s="149"/>
      <c r="S99" s="149"/>
      <c r="T99" s="149" t="s">
        <v>754</v>
      </c>
      <c r="U99" s="697">
        <f t="shared" si="25"/>
        <v>161</v>
      </c>
      <c r="V99" s="697">
        <f t="shared" si="26"/>
        <v>161</v>
      </c>
      <c r="W99" s="697">
        <f t="shared" si="27"/>
        <v>161</v>
      </c>
      <c r="X99" s="697">
        <f t="shared" si="28"/>
        <v>161</v>
      </c>
      <c r="Y99" s="697">
        <f t="shared" si="29"/>
        <v>161</v>
      </c>
      <c r="Z99" s="697">
        <f t="shared" si="30"/>
        <v>161</v>
      </c>
      <c r="AA99" s="697">
        <f t="shared" si="31"/>
        <v>161</v>
      </c>
      <c r="AB99" s="697">
        <f t="shared" si="32"/>
        <v>161</v>
      </c>
      <c r="AC99" s="697">
        <f t="shared" si="33"/>
        <v>161</v>
      </c>
      <c r="AD99" s="697">
        <f t="shared" si="34"/>
        <v>161</v>
      </c>
      <c r="AL99" s="16"/>
      <c r="AM99" s="8"/>
      <c r="AN99" s="8"/>
      <c r="AO99" s="8"/>
    </row>
    <row r="100" spans="1:41" outlineLevel="1" x14ac:dyDescent="0.35">
      <c r="A100" s="6"/>
      <c r="B100" s="7"/>
      <c r="C100" s="17"/>
      <c r="D100" s="26"/>
      <c r="E100" s="27" t="s">
        <v>755</v>
      </c>
      <c r="F100" s="485">
        <v>43678</v>
      </c>
      <c r="G100" s="485">
        <v>43678</v>
      </c>
      <c r="H100" s="485">
        <v>43678</v>
      </c>
      <c r="I100" s="485">
        <v>43678</v>
      </c>
      <c r="J100" s="485">
        <v>43678</v>
      </c>
      <c r="K100" s="485">
        <v>43678</v>
      </c>
      <c r="L100" s="485">
        <v>43678</v>
      </c>
      <c r="M100" s="485">
        <v>43678</v>
      </c>
      <c r="N100" s="485">
        <v>43678</v>
      </c>
      <c r="O100" s="485">
        <v>43678</v>
      </c>
      <c r="R100" s="149"/>
      <c r="S100" s="149"/>
      <c r="T100" s="149" t="s">
        <v>755</v>
      </c>
      <c r="U100" s="697">
        <f t="shared" si="25"/>
        <v>210</v>
      </c>
      <c r="V100" s="697">
        <f t="shared" si="26"/>
        <v>210</v>
      </c>
      <c r="W100" s="697">
        <f t="shared" si="27"/>
        <v>210</v>
      </c>
      <c r="X100" s="697">
        <f t="shared" si="28"/>
        <v>210</v>
      </c>
      <c r="Y100" s="697">
        <f t="shared" si="29"/>
        <v>210</v>
      </c>
      <c r="Z100" s="697">
        <f t="shared" si="30"/>
        <v>210</v>
      </c>
      <c r="AA100" s="697">
        <f t="shared" si="31"/>
        <v>210</v>
      </c>
      <c r="AB100" s="697">
        <f t="shared" si="32"/>
        <v>210</v>
      </c>
      <c r="AC100" s="697">
        <f t="shared" si="33"/>
        <v>210</v>
      </c>
      <c r="AD100" s="697">
        <f t="shared" si="34"/>
        <v>210</v>
      </c>
      <c r="AL100" s="16"/>
      <c r="AM100" s="8"/>
      <c r="AN100" s="8"/>
      <c r="AO100" s="8"/>
    </row>
    <row r="101" spans="1:41" outlineLevel="1" x14ac:dyDescent="0.35">
      <c r="A101" s="6"/>
      <c r="B101" s="7"/>
      <c r="C101" s="17"/>
      <c r="D101" s="26"/>
      <c r="E101" s="27" t="s">
        <v>756</v>
      </c>
      <c r="F101" s="625">
        <f>F25</f>
        <v>43709</v>
      </c>
      <c r="G101" s="625">
        <f>G25</f>
        <v>43709</v>
      </c>
      <c r="H101" s="625">
        <f>H25</f>
        <v>43709</v>
      </c>
      <c r="I101" s="625">
        <f>I25</f>
        <v>43709</v>
      </c>
      <c r="J101" s="625">
        <f>J25</f>
        <v>43709</v>
      </c>
      <c r="K101" s="625">
        <f>K25</f>
        <v>43709</v>
      </c>
      <c r="L101" s="625">
        <f>L25</f>
        <v>43709</v>
      </c>
      <c r="M101" s="625">
        <f>M25</f>
        <v>43709</v>
      </c>
      <c r="N101" s="625">
        <f>N25</f>
        <v>43709</v>
      </c>
      <c r="O101" s="625">
        <f>O25</f>
        <v>43709</v>
      </c>
      <c r="R101" s="149"/>
      <c r="S101" s="149"/>
      <c r="T101" s="149" t="s">
        <v>756</v>
      </c>
      <c r="U101" s="697">
        <f t="shared" si="25"/>
        <v>238</v>
      </c>
      <c r="V101" s="697">
        <f t="shared" si="26"/>
        <v>238</v>
      </c>
      <c r="W101" s="697">
        <f t="shared" si="27"/>
        <v>238</v>
      </c>
      <c r="X101" s="697">
        <f t="shared" si="28"/>
        <v>238</v>
      </c>
      <c r="Y101" s="697">
        <f t="shared" si="29"/>
        <v>238</v>
      </c>
      <c r="Z101" s="697">
        <f t="shared" si="30"/>
        <v>238</v>
      </c>
      <c r="AA101" s="697">
        <f t="shared" si="31"/>
        <v>238</v>
      </c>
      <c r="AB101" s="697">
        <f t="shared" si="32"/>
        <v>238</v>
      </c>
      <c r="AC101" s="697">
        <f t="shared" si="33"/>
        <v>238</v>
      </c>
      <c r="AD101" s="697">
        <f t="shared" si="34"/>
        <v>238</v>
      </c>
      <c r="AL101" s="16"/>
      <c r="AM101" s="8"/>
      <c r="AN101" s="8"/>
      <c r="AO101" s="8"/>
    </row>
    <row r="102" spans="1:41" outlineLevel="1" x14ac:dyDescent="0.35">
      <c r="A102" s="6"/>
      <c r="B102" s="7"/>
      <c r="C102" s="17"/>
      <c r="D102" s="26"/>
      <c r="E102" s="27" t="s">
        <v>757</v>
      </c>
      <c r="F102" s="485">
        <v>43739</v>
      </c>
      <c r="G102" s="485">
        <v>43739</v>
      </c>
      <c r="H102" s="485">
        <v>43739</v>
      </c>
      <c r="I102" s="485">
        <v>43739</v>
      </c>
      <c r="J102" s="485">
        <v>43739</v>
      </c>
      <c r="K102" s="485">
        <v>43739</v>
      </c>
      <c r="L102" s="485">
        <v>43739</v>
      </c>
      <c r="M102" s="485">
        <v>43739</v>
      </c>
      <c r="N102" s="485">
        <v>43739</v>
      </c>
      <c r="O102" s="485">
        <v>43739</v>
      </c>
      <c r="R102" s="149"/>
      <c r="S102" s="149"/>
      <c r="T102" s="149" t="s">
        <v>757</v>
      </c>
      <c r="U102" s="697">
        <f t="shared" si="25"/>
        <v>273</v>
      </c>
      <c r="V102" s="697">
        <f t="shared" si="26"/>
        <v>273</v>
      </c>
      <c r="W102" s="697">
        <f t="shared" si="27"/>
        <v>273</v>
      </c>
      <c r="X102" s="697">
        <f t="shared" si="28"/>
        <v>273</v>
      </c>
      <c r="Y102" s="697">
        <f t="shared" si="29"/>
        <v>273</v>
      </c>
      <c r="Z102" s="697">
        <f t="shared" si="30"/>
        <v>273</v>
      </c>
      <c r="AA102" s="697">
        <f t="shared" si="31"/>
        <v>273</v>
      </c>
      <c r="AB102" s="697">
        <f t="shared" si="32"/>
        <v>273</v>
      </c>
      <c r="AC102" s="697">
        <f t="shared" si="33"/>
        <v>273</v>
      </c>
      <c r="AD102" s="697">
        <f t="shared" si="34"/>
        <v>273</v>
      </c>
      <c r="AL102" s="16"/>
      <c r="AM102" s="8"/>
      <c r="AN102" s="8"/>
      <c r="AO102" s="8"/>
    </row>
    <row r="103" spans="1:41" outlineLevel="1" x14ac:dyDescent="0.35">
      <c r="A103" s="6"/>
      <c r="B103" s="7"/>
      <c r="C103" s="17"/>
      <c r="D103" s="26"/>
      <c r="E103" s="27" t="s">
        <v>758</v>
      </c>
      <c r="F103" s="622">
        <f>G55</f>
        <v>43784</v>
      </c>
      <c r="G103" s="622">
        <f t="shared" ref="G103:O103" si="46">H55</f>
        <v>43784</v>
      </c>
      <c r="H103" s="622">
        <f t="shared" si="46"/>
        <v>43784</v>
      </c>
      <c r="I103" s="622">
        <f t="shared" si="46"/>
        <v>43784</v>
      </c>
      <c r="J103" s="622">
        <f t="shared" si="46"/>
        <v>43784</v>
      </c>
      <c r="K103" s="622">
        <f t="shared" si="46"/>
        <v>43784</v>
      </c>
      <c r="L103" s="622">
        <f t="shared" si="46"/>
        <v>43784</v>
      </c>
      <c r="M103" s="622">
        <f t="shared" si="46"/>
        <v>43784</v>
      </c>
      <c r="N103" s="622">
        <f t="shared" si="46"/>
        <v>43784</v>
      </c>
      <c r="O103" s="622">
        <f t="shared" si="46"/>
        <v>43784</v>
      </c>
      <c r="P103" t="s">
        <v>761</v>
      </c>
      <c r="R103" s="149"/>
      <c r="S103" s="149"/>
      <c r="T103" s="149" t="s">
        <v>758</v>
      </c>
      <c r="U103" s="697">
        <f t="shared" si="25"/>
        <v>315</v>
      </c>
      <c r="V103" s="697">
        <f t="shared" si="26"/>
        <v>315</v>
      </c>
      <c r="W103" s="697">
        <f t="shared" si="27"/>
        <v>315</v>
      </c>
      <c r="X103" s="697">
        <f t="shared" si="28"/>
        <v>315</v>
      </c>
      <c r="Y103" s="697">
        <f t="shared" si="29"/>
        <v>315</v>
      </c>
      <c r="Z103" s="697">
        <f t="shared" si="30"/>
        <v>315</v>
      </c>
      <c r="AA103" s="697">
        <f t="shared" si="31"/>
        <v>315</v>
      </c>
      <c r="AB103" s="697">
        <f t="shared" si="32"/>
        <v>315</v>
      </c>
      <c r="AC103" s="697">
        <f t="shared" si="33"/>
        <v>315</v>
      </c>
      <c r="AD103" s="697">
        <f t="shared" si="34"/>
        <v>315</v>
      </c>
      <c r="AL103" s="16"/>
      <c r="AM103" s="8"/>
      <c r="AN103" s="8"/>
      <c r="AO103" s="8"/>
    </row>
    <row r="104" spans="1:41" outlineLevel="1" x14ac:dyDescent="0.35">
      <c r="A104" s="6"/>
      <c r="B104" s="7"/>
      <c r="C104" s="17"/>
      <c r="D104" s="26"/>
      <c r="E104" s="27" t="s">
        <v>469</v>
      </c>
      <c r="F104" s="622">
        <f>F103+G60</f>
        <v>43798</v>
      </c>
      <c r="G104" s="622">
        <f t="shared" ref="G104:O104" si="47">G103+H60</f>
        <v>43798</v>
      </c>
      <c r="H104" s="622">
        <f t="shared" si="47"/>
        <v>43798</v>
      </c>
      <c r="I104" s="622">
        <f t="shared" si="47"/>
        <v>43798</v>
      </c>
      <c r="J104" s="622">
        <f t="shared" si="47"/>
        <v>43798</v>
      </c>
      <c r="K104" s="622">
        <f t="shared" si="47"/>
        <v>43798</v>
      </c>
      <c r="L104" s="622">
        <f t="shared" si="47"/>
        <v>43798</v>
      </c>
      <c r="M104" s="622">
        <f t="shared" si="47"/>
        <v>43798</v>
      </c>
      <c r="N104" s="622">
        <f t="shared" si="47"/>
        <v>43798</v>
      </c>
      <c r="O104" s="622">
        <f t="shared" si="47"/>
        <v>43798</v>
      </c>
      <c r="P104" t="s">
        <v>762</v>
      </c>
      <c r="R104" s="149"/>
      <c r="S104" s="149"/>
      <c r="T104" s="149" t="s">
        <v>469</v>
      </c>
      <c r="U104" s="697">
        <f t="shared" si="25"/>
        <v>329</v>
      </c>
      <c r="V104" s="697">
        <f t="shared" si="26"/>
        <v>329</v>
      </c>
      <c r="W104" s="697">
        <f t="shared" si="27"/>
        <v>329</v>
      </c>
      <c r="X104" s="697">
        <f t="shared" si="28"/>
        <v>329</v>
      </c>
      <c r="Y104" s="697">
        <f t="shared" si="29"/>
        <v>329</v>
      </c>
      <c r="Z104" s="697">
        <f t="shared" si="30"/>
        <v>329</v>
      </c>
      <c r="AA104" s="697">
        <f t="shared" si="31"/>
        <v>329</v>
      </c>
      <c r="AB104" s="697">
        <f t="shared" si="32"/>
        <v>329</v>
      </c>
      <c r="AC104" s="697">
        <f t="shared" si="33"/>
        <v>329</v>
      </c>
      <c r="AD104" s="697">
        <f t="shared" si="34"/>
        <v>329</v>
      </c>
      <c r="AL104" s="16"/>
      <c r="AM104" s="8"/>
      <c r="AN104" s="8"/>
      <c r="AO104" s="8"/>
    </row>
    <row r="105" spans="1:41" outlineLevel="1" x14ac:dyDescent="0.35">
      <c r="A105" s="6"/>
      <c r="B105" s="7"/>
      <c r="C105" s="17"/>
      <c r="D105" s="26"/>
      <c r="E105" s="27" t="s">
        <v>759</v>
      </c>
      <c r="F105" s="622">
        <f>F104+G61</f>
        <v>43833</v>
      </c>
      <c r="G105" s="622">
        <f t="shared" ref="G105:O105" si="48">G104+H61</f>
        <v>43833</v>
      </c>
      <c r="H105" s="622">
        <f t="shared" si="48"/>
        <v>43833</v>
      </c>
      <c r="I105" s="622">
        <f t="shared" si="48"/>
        <v>43833</v>
      </c>
      <c r="J105" s="622">
        <f t="shared" si="48"/>
        <v>43833</v>
      </c>
      <c r="K105" s="622">
        <f t="shared" si="48"/>
        <v>43833</v>
      </c>
      <c r="L105" s="622">
        <f t="shared" si="48"/>
        <v>43833</v>
      </c>
      <c r="M105" s="622">
        <f t="shared" si="48"/>
        <v>43833</v>
      </c>
      <c r="N105" s="622">
        <f t="shared" si="48"/>
        <v>43833</v>
      </c>
      <c r="O105" s="622">
        <f t="shared" si="48"/>
        <v>43833</v>
      </c>
      <c r="P105" t="s">
        <v>764</v>
      </c>
      <c r="R105" s="2"/>
      <c r="S105" s="2"/>
      <c r="T105" s="2" t="s">
        <v>759</v>
      </c>
      <c r="U105" s="697">
        <f t="shared" si="25"/>
        <v>364</v>
      </c>
      <c r="V105" s="697">
        <f t="shared" si="26"/>
        <v>364</v>
      </c>
      <c r="W105" s="697">
        <f t="shared" si="27"/>
        <v>364</v>
      </c>
      <c r="X105" s="697">
        <f t="shared" si="28"/>
        <v>364</v>
      </c>
      <c r="Y105" s="697">
        <f t="shared" si="29"/>
        <v>364</v>
      </c>
      <c r="Z105" s="697">
        <f t="shared" si="30"/>
        <v>364</v>
      </c>
      <c r="AA105" s="697">
        <f t="shared" si="31"/>
        <v>364</v>
      </c>
      <c r="AB105" s="697">
        <f t="shared" si="32"/>
        <v>364</v>
      </c>
      <c r="AC105" s="697">
        <f t="shared" si="33"/>
        <v>364</v>
      </c>
      <c r="AD105" s="697">
        <f t="shared" si="34"/>
        <v>364</v>
      </c>
      <c r="AL105" s="16"/>
      <c r="AM105" s="8"/>
      <c r="AN105" s="8"/>
      <c r="AO105" s="8"/>
    </row>
    <row r="106" spans="1:41" outlineLevel="1" x14ac:dyDescent="0.35">
      <c r="A106" s="6"/>
      <c r="B106" s="7"/>
      <c r="C106" s="17"/>
      <c r="D106" s="26"/>
      <c r="E106" s="27" t="s">
        <v>760</v>
      </c>
      <c r="F106" s="485">
        <v>43862</v>
      </c>
      <c r="G106" s="485">
        <v>43862</v>
      </c>
      <c r="H106" s="485">
        <v>43862</v>
      </c>
      <c r="I106" s="485">
        <v>43862</v>
      </c>
      <c r="J106" s="485">
        <v>43862</v>
      </c>
      <c r="K106" s="485">
        <v>43862</v>
      </c>
      <c r="L106" s="485">
        <v>43862</v>
      </c>
      <c r="M106" s="485">
        <v>43862</v>
      </c>
      <c r="N106" s="485">
        <v>43862</v>
      </c>
      <c r="O106" s="485">
        <v>43862</v>
      </c>
      <c r="R106" s="2"/>
      <c r="S106" s="2"/>
      <c r="T106" s="2" t="s">
        <v>760</v>
      </c>
      <c r="U106" s="697">
        <f t="shared" si="25"/>
        <v>392</v>
      </c>
      <c r="V106" s="697">
        <f t="shared" si="26"/>
        <v>392</v>
      </c>
      <c r="W106" s="697">
        <f t="shared" si="27"/>
        <v>392</v>
      </c>
      <c r="X106" s="697">
        <f t="shared" si="28"/>
        <v>392</v>
      </c>
      <c r="Y106" s="697">
        <f t="shared" si="29"/>
        <v>392</v>
      </c>
      <c r="Z106" s="697">
        <f t="shared" si="30"/>
        <v>392</v>
      </c>
      <c r="AA106" s="697">
        <f t="shared" si="31"/>
        <v>392</v>
      </c>
      <c r="AB106" s="697">
        <f t="shared" si="32"/>
        <v>392</v>
      </c>
      <c r="AC106" s="697">
        <f t="shared" si="33"/>
        <v>392</v>
      </c>
      <c r="AD106" s="697">
        <f t="shared" si="34"/>
        <v>392</v>
      </c>
      <c r="AL106" s="16"/>
      <c r="AM106" s="8"/>
      <c r="AN106" s="8"/>
      <c r="AO106" s="8"/>
    </row>
    <row r="107" spans="1:41" outlineLevel="1" x14ac:dyDescent="0.35">
      <c r="A107" s="6"/>
      <c r="B107" s="7"/>
      <c r="C107" s="17"/>
      <c r="D107" s="26"/>
      <c r="E107" s="27" t="s">
        <v>765</v>
      </c>
      <c r="F107" s="485">
        <v>43891</v>
      </c>
      <c r="G107" s="485">
        <v>43891</v>
      </c>
      <c r="H107" s="485">
        <v>43891</v>
      </c>
      <c r="I107" s="485">
        <v>43891</v>
      </c>
      <c r="J107" s="485">
        <v>43891</v>
      </c>
      <c r="K107" s="485">
        <v>43891</v>
      </c>
      <c r="L107" s="485">
        <v>43891</v>
      </c>
      <c r="M107" s="485">
        <v>43891</v>
      </c>
      <c r="N107" s="485">
        <v>43891</v>
      </c>
      <c r="O107" s="485">
        <v>43891</v>
      </c>
      <c r="R107" s="2"/>
      <c r="S107" s="2"/>
      <c r="T107" s="2" t="s">
        <v>765</v>
      </c>
      <c r="U107" s="697">
        <f t="shared" si="25"/>
        <v>420</v>
      </c>
      <c r="V107" s="697">
        <f t="shared" si="26"/>
        <v>420</v>
      </c>
      <c r="W107" s="697">
        <f t="shared" si="27"/>
        <v>420</v>
      </c>
      <c r="X107" s="697">
        <f t="shared" si="28"/>
        <v>420</v>
      </c>
      <c r="Y107" s="697">
        <f t="shared" si="29"/>
        <v>420</v>
      </c>
      <c r="Z107" s="697">
        <f t="shared" si="30"/>
        <v>420</v>
      </c>
      <c r="AA107" s="697">
        <f t="shared" si="31"/>
        <v>420</v>
      </c>
      <c r="AB107" s="697">
        <f t="shared" si="32"/>
        <v>420</v>
      </c>
      <c r="AC107" s="697">
        <f t="shared" si="33"/>
        <v>420</v>
      </c>
      <c r="AD107" s="697">
        <f t="shared" si="34"/>
        <v>420</v>
      </c>
      <c r="AL107" s="16"/>
      <c r="AM107" s="8"/>
      <c r="AN107" s="8"/>
      <c r="AO107" s="8"/>
    </row>
    <row r="108" spans="1:41" ht="12" customHeight="1" outlineLevel="1" x14ac:dyDescent="0.35">
      <c r="A108" s="6"/>
      <c r="B108" s="7"/>
      <c r="C108" s="17"/>
      <c r="D108" s="33"/>
      <c r="E108" s="27" t="s">
        <v>1003</v>
      </c>
      <c r="F108" s="622">
        <f>F94+365</f>
        <v>43925</v>
      </c>
      <c r="G108" s="622">
        <f>G94+365</f>
        <v>43925</v>
      </c>
      <c r="H108" s="622">
        <f t="shared" ref="H108:O108" si="49">H94+365</f>
        <v>43925</v>
      </c>
      <c r="I108" s="622">
        <f t="shared" si="49"/>
        <v>43925</v>
      </c>
      <c r="J108" s="622">
        <f t="shared" si="49"/>
        <v>43925</v>
      </c>
      <c r="K108" s="622">
        <f t="shared" si="49"/>
        <v>43925</v>
      </c>
      <c r="L108" s="622">
        <f t="shared" si="49"/>
        <v>43925</v>
      </c>
      <c r="M108" s="622">
        <f t="shared" si="49"/>
        <v>43925</v>
      </c>
      <c r="N108" s="622">
        <f t="shared" si="49"/>
        <v>43925</v>
      </c>
      <c r="O108" s="622">
        <f t="shared" si="49"/>
        <v>43925</v>
      </c>
      <c r="P108" t="s">
        <v>1004</v>
      </c>
      <c r="R108" s="2"/>
      <c r="S108" s="2"/>
      <c r="T108" s="2" t="s">
        <v>1003</v>
      </c>
      <c r="U108" s="697">
        <f t="shared" si="25"/>
        <v>455</v>
      </c>
      <c r="V108" s="697">
        <f t="shared" si="26"/>
        <v>455</v>
      </c>
      <c r="W108" s="697">
        <f t="shared" si="27"/>
        <v>455</v>
      </c>
      <c r="X108" s="697">
        <f t="shared" si="28"/>
        <v>455</v>
      </c>
      <c r="Y108" s="697">
        <f t="shared" si="29"/>
        <v>455</v>
      </c>
      <c r="Z108" s="697">
        <f t="shared" si="30"/>
        <v>455</v>
      </c>
      <c r="AA108" s="697">
        <f t="shared" si="31"/>
        <v>455</v>
      </c>
      <c r="AB108" s="697">
        <f t="shared" si="32"/>
        <v>455</v>
      </c>
      <c r="AC108" s="697">
        <f t="shared" si="33"/>
        <v>455</v>
      </c>
      <c r="AD108" s="697">
        <f t="shared" si="34"/>
        <v>455</v>
      </c>
      <c r="AL108" s="16"/>
      <c r="AM108" s="8"/>
      <c r="AN108" s="8"/>
      <c r="AO108" s="8"/>
    </row>
    <row r="109" spans="1:41" ht="12" customHeight="1" outlineLevel="1" x14ac:dyDescent="0.35">
      <c r="A109" s="6"/>
      <c r="B109" s="7"/>
      <c r="C109" s="17"/>
      <c r="D109" s="33"/>
      <c r="E109" s="34"/>
      <c r="F109" s="34"/>
      <c r="G109" s="27"/>
      <c r="H109" s="148"/>
      <c r="I109" s="148"/>
      <c r="J109" s="148"/>
      <c r="K109" s="148"/>
      <c r="L109" s="148"/>
      <c r="M109" s="148"/>
      <c r="N109" s="2"/>
      <c r="O109" s="2"/>
      <c r="P109" s="2"/>
      <c r="Q109" s="2"/>
      <c r="R109" s="2"/>
      <c r="S109" s="2"/>
      <c r="T109" s="2"/>
      <c r="U109" s="2"/>
      <c r="V109" s="2"/>
      <c r="W109" s="2"/>
      <c r="AL109" s="16"/>
      <c r="AM109" s="8"/>
      <c r="AN109" s="8"/>
      <c r="AO109" s="8"/>
    </row>
    <row r="110" spans="1:41" ht="12" customHeight="1" outlineLevel="1" x14ac:dyDescent="0.35">
      <c r="A110" s="6"/>
      <c r="B110" s="7"/>
      <c r="C110" s="17"/>
      <c r="D110" s="33"/>
      <c r="E110" s="34"/>
      <c r="F110" s="34"/>
      <c r="G110" s="34"/>
      <c r="H110" s="148"/>
      <c r="I110" s="148"/>
      <c r="J110" s="148"/>
      <c r="K110" s="148"/>
      <c r="L110" s="148"/>
      <c r="M110" s="148"/>
      <c r="N110" s="2"/>
      <c r="O110" s="2"/>
      <c r="P110" s="2"/>
      <c r="Q110" s="2"/>
      <c r="R110" s="2"/>
      <c r="S110" s="2"/>
      <c r="T110" s="2"/>
      <c r="U110" s="2"/>
      <c r="V110" s="2"/>
      <c r="W110" s="2"/>
      <c r="AL110" s="16"/>
      <c r="AM110" s="8"/>
      <c r="AN110" s="8"/>
      <c r="AO110" s="8"/>
    </row>
    <row r="111" spans="1:41" ht="5.15" customHeight="1" outlineLevel="1" x14ac:dyDescent="0.35">
      <c r="A111" s="6"/>
      <c r="B111" s="7"/>
      <c r="C111" s="17"/>
      <c r="D111" s="36"/>
      <c r="E111" s="37"/>
      <c r="F111" s="37"/>
      <c r="G111" s="37"/>
      <c r="H111" s="43"/>
      <c r="I111" s="43"/>
      <c r="J111" s="43"/>
      <c r="K111" s="43"/>
      <c r="L111" s="43"/>
      <c r="M111" s="43"/>
      <c r="N111" s="43"/>
      <c r="O111" s="43"/>
      <c r="P111" s="43"/>
      <c r="Q111" s="43"/>
      <c r="R111" s="43"/>
      <c r="S111" s="43"/>
      <c r="T111" s="43"/>
      <c r="U111" s="43"/>
      <c r="V111" s="43"/>
      <c r="W111" s="43"/>
      <c r="X111" s="15"/>
      <c r="Y111" s="15"/>
      <c r="Z111" s="15"/>
      <c r="AA111" s="15"/>
      <c r="AB111" s="15"/>
      <c r="AC111" s="15"/>
      <c r="AD111" s="15"/>
      <c r="AE111" s="15"/>
      <c r="AF111" s="15"/>
      <c r="AG111" s="15"/>
      <c r="AH111" s="15"/>
      <c r="AI111" s="15"/>
      <c r="AJ111" s="15"/>
      <c r="AK111" s="15"/>
      <c r="AL111" s="16"/>
      <c r="AM111" s="8"/>
      <c r="AN111" s="8"/>
      <c r="AO111" s="8"/>
    </row>
    <row r="112" spans="1:41" ht="25.4" customHeight="1" x14ac:dyDescent="0.35">
      <c r="A112" s="6"/>
      <c r="B112" s="7"/>
      <c r="C112" s="39"/>
      <c r="D112" s="39"/>
      <c r="E112" s="40" t="str">
        <f>E70</f>
        <v>Stocashtic Labour Periods</v>
      </c>
      <c r="F112" s="39"/>
      <c r="G112" s="39"/>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41" t="s">
        <v>23</v>
      </c>
      <c r="AM112" s="8"/>
      <c r="AN112" s="8"/>
      <c r="AO112" s="8"/>
    </row>
    <row r="113" spans="1:41" ht="12" customHeight="1" x14ac:dyDescent="0.35">
      <c r="A113" s="6"/>
      <c r="B113" s="7"/>
      <c r="C113" s="7"/>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row>
  </sheetData>
  <mergeCells count="3">
    <mergeCell ref="G91:J91"/>
    <mergeCell ref="K91:L91"/>
    <mergeCell ref="M91:N91"/>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1045</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1044</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1043</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319</v>
      </c>
      <c r="H17" s="735"/>
      <c r="I17" s="735"/>
      <c r="J17" s="824" t="s">
        <v>1064</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1042</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1041</v>
      </c>
      <c r="K31" s="810" t="s">
        <v>1040</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1039</v>
      </c>
      <c r="H34" s="735"/>
      <c r="I34" s="822" t="s">
        <v>1038</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1037</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1036</v>
      </c>
      <c r="H36" s="735"/>
      <c r="I36" s="822" t="s">
        <v>1035</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1060</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1067</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1056</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1057</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1008</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1034</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1033</v>
      </c>
      <c r="J52" s="818" t="s">
        <v>1032</v>
      </c>
      <c r="K52" s="819" t="s">
        <v>1031</v>
      </c>
      <c r="L52" s="810"/>
      <c r="M52" s="785" t="s">
        <v>1020</v>
      </c>
      <c r="N52" s="785"/>
      <c r="O52" s="810"/>
      <c r="P52" s="791" t="s">
        <v>1018</v>
      </c>
      <c r="Q52" s="810"/>
      <c r="R52" s="785" t="s">
        <v>1016</v>
      </c>
      <c r="S52" s="810"/>
      <c r="T52" s="810" t="s">
        <v>1127</v>
      </c>
      <c r="U52" s="791"/>
      <c r="V52" s="791"/>
      <c r="W52" s="780"/>
      <c r="X52" s="774"/>
    </row>
    <row r="53" spans="1:24" ht="13" customHeight="1" x14ac:dyDescent="0.3">
      <c r="A53" s="725"/>
      <c r="B53" s="775"/>
      <c r="C53" s="785"/>
      <c r="D53" s="785"/>
      <c r="E53" s="785"/>
      <c r="F53" s="785"/>
      <c r="G53" s="785"/>
      <c r="H53" s="785"/>
      <c r="I53" s="810" t="s">
        <v>1030</v>
      </c>
      <c r="J53" s="810" t="s">
        <v>1029</v>
      </c>
      <c r="K53" s="810" t="s">
        <v>1028</v>
      </c>
      <c r="L53" s="810"/>
      <c r="M53" s="785" t="s">
        <v>1009</v>
      </c>
      <c r="N53" s="785" t="s">
        <v>1019</v>
      </c>
      <c r="O53" s="810"/>
      <c r="P53" s="791" t="s">
        <v>1017</v>
      </c>
      <c r="Q53" s="810"/>
      <c r="R53" s="785" t="s">
        <v>1015</v>
      </c>
      <c r="S53" s="810"/>
      <c r="T53" s="810" t="s">
        <v>1128</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1046</v>
      </c>
      <c r="H56" s="821" t="s">
        <v>361</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126</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127</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128</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129</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130</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131</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132</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133</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134</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1047</v>
      </c>
      <c r="H66" s="821" t="s">
        <v>361</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126</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127</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128</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129</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130</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131</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132</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133</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134</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1048</v>
      </c>
      <c r="H76" s="821" t="s">
        <v>361</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126</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127</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128</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129</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130</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131</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132</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133</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134</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1049</v>
      </c>
      <c r="H86" s="821" t="s">
        <v>361</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126</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127</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128</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129</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130</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131</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132</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133</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134</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1050</v>
      </c>
      <c r="H96" s="821" t="s">
        <v>361</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126</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127</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128</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129</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130</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131</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132</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133</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134</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1051</v>
      </c>
      <c r="H106" s="821" t="s">
        <v>361</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126</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127</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128</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129</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130</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131</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132</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133</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134</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1052</v>
      </c>
      <c r="H116" s="821" t="s">
        <v>361</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126</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127</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128</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129</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130</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131</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132</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133</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134</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1053</v>
      </c>
      <c r="H126" s="821" t="s">
        <v>361</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126</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127</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128</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129</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130</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131</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132</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133</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134</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1054</v>
      </c>
      <c r="H136" s="821" t="s">
        <v>361</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126</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127</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128</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129</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130</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131</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132</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133</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134</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1055</v>
      </c>
      <c r="H146" s="821" t="s">
        <v>361</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126</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127</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128</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129</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130</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131</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132</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133</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134</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1058</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362</v>
      </c>
      <c r="J170" s="23" t="s">
        <v>53</v>
      </c>
      <c r="K170" s="23" t="s">
        <v>54</v>
      </c>
      <c r="L170" s="23" t="s">
        <v>55</v>
      </c>
      <c r="M170" s="23" t="s">
        <v>56</v>
      </c>
      <c r="N170" s="23" t="s">
        <v>858</v>
      </c>
      <c r="O170" s="23" t="s">
        <v>859</v>
      </c>
      <c r="P170" s="23" t="s">
        <v>860</v>
      </c>
      <c r="Q170" s="23" t="s">
        <v>1068</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1059</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1027</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1026</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1025</v>
      </c>
      <c r="J188" s="810" t="s">
        <v>1024</v>
      </c>
      <c r="K188" s="810" t="s">
        <v>1023</v>
      </c>
      <c r="L188" s="810" t="s">
        <v>1022</v>
      </c>
      <c r="M188" s="810" t="s">
        <v>1021</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1014</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1013</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1012</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1011</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1010</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3" t="s">
        <v>901</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237</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303</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232</v>
      </c>
      <c r="I14" s="23"/>
      <c r="J14" s="23" t="s">
        <v>231</v>
      </c>
      <c r="K14" s="23"/>
      <c r="L14" s="23" t="s">
        <v>233</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192</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193</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239</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238</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234</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232</v>
      </c>
      <c r="I34" s="23"/>
      <c r="J34" s="23" t="s">
        <v>231</v>
      </c>
      <c r="K34" s="23"/>
      <c r="L34" s="23" t="s">
        <v>233</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235</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236</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240</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232</v>
      </c>
      <c r="I51" s="23" t="s">
        <v>231</v>
      </c>
      <c r="J51" s="23" t="s">
        <v>233</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241</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242</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243</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244</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341</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231</v>
      </c>
      <c r="J58" s="144" t="s">
        <v>233</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245</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246</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247</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251</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249</v>
      </c>
      <c r="G71" s="591"/>
      <c r="H71" s="98"/>
      <c r="I71" s="22"/>
      <c r="J71" s="98" t="s">
        <v>250</v>
      </c>
      <c r="K71" s="98"/>
      <c r="L71" s="98"/>
      <c r="M71" s="22"/>
      <c r="N71" s="98" t="s">
        <v>342</v>
      </c>
      <c r="O71" s="98"/>
      <c r="P71" s="98"/>
      <c r="Q71" s="22"/>
      <c r="R71" s="98" t="s">
        <v>252</v>
      </c>
      <c r="S71" s="98"/>
      <c r="T71" s="591"/>
      <c r="U71" s="22"/>
      <c r="V71" s="592" t="s">
        <v>253</v>
      </c>
      <c r="W71" s="22"/>
      <c r="X71" s="22"/>
      <c r="Y71" s="22"/>
      <c r="Z71" s="16"/>
      <c r="AA71" s="8"/>
      <c r="AB71" s="8"/>
      <c r="AC71" s="8"/>
    </row>
    <row r="72" spans="1:29" ht="14.15" customHeight="1" outlineLevel="1" x14ac:dyDescent="0.35">
      <c r="A72" s="6"/>
      <c r="B72" s="7"/>
      <c r="C72" s="17"/>
      <c r="D72" s="17"/>
      <c r="E72" s="17"/>
      <c r="F72" s="592" t="s">
        <v>88</v>
      </c>
      <c r="G72" s="23" t="s">
        <v>900</v>
      </c>
      <c r="H72" s="141" t="s">
        <v>248</v>
      </c>
      <c r="I72" s="22"/>
      <c r="J72" s="23" t="s">
        <v>88</v>
      </c>
      <c r="K72" s="23" t="s">
        <v>900</v>
      </c>
      <c r="L72" s="23" t="s">
        <v>248</v>
      </c>
      <c r="M72" s="22"/>
      <c r="N72" s="23" t="s">
        <v>88</v>
      </c>
      <c r="O72" s="23" t="s">
        <v>900</v>
      </c>
      <c r="P72" s="23" t="s">
        <v>248</v>
      </c>
      <c r="Q72" s="22"/>
      <c r="R72" s="23" t="s">
        <v>88</v>
      </c>
      <c r="S72" s="23" t="s">
        <v>900</v>
      </c>
      <c r="T72" s="23" t="s">
        <v>248</v>
      </c>
      <c r="U72" s="22"/>
      <c r="V72" s="592" t="s">
        <v>248</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899</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254</v>
      </c>
      <c r="G97" s="22"/>
      <c r="H97" s="22"/>
      <c r="I97" s="22"/>
      <c r="J97" s="22"/>
      <c r="K97" s="22"/>
      <c r="L97" s="22"/>
      <c r="M97" s="22"/>
      <c r="N97" s="22"/>
      <c r="O97" s="22" t="s">
        <v>347</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255</v>
      </c>
      <c r="H99" s="23"/>
      <c r="I99" s="23"/>
      <c r="J99" s="98" t="s">
        <v>343</v>
      </c>
      <c r="K99" s="98"/>
      <c r="L99" s="98"/>
      <c r="M99" s="597"/>
      <c r="N99" s="98" t="s">
        <v>344</v>
      </c>
      <c r="O99" s="98"/>
      <c r="P99" s="236"/>
      <c r="Q99" s="126"/>
      <c r="R99" s="236" t="s">
        <v>345</v>
      </c>
      <c r="S99" s="131"/>
      <c r="T99" s="131"/>
      <c r="U99" s="126"/>
      <c r="V99" s="131" t="s">
        <v>346</v>
      </c>
      <c r="W99" s="131"/>
      <c r="X99" s="131"/>
      <c r="Y99" s="126"/>
      <c r="Z99" s="16"/>
      <c r="AA99" s="8"/>
      <c r="AB99" s="8"/>
      <c r="AC99" s="8"/>
    </row>
    <row r="100" spans="1:29" ht="13.5" customHeight="1" outlineLevel="1" x14ac:dyDescent="0.35">
      <c r="A100" s="6"/>
      <c r="B100" s="7"/>
      <c r="C100" s="17"/>
      <c r="D100" s="17"/>
      <c r="E100" s="17" t="s">
        <v>243</v>
      </c>
      <c r="F100" s="17"/>
      <c r="G100" s="23" t="s">
        <v>93</v>
      </c>
      <c r="H100" s="23" t="s">
        <v>256</v>
      </c>
      <c r="I100" s="23"/>
      <c r="J100" s="23" t="s">
        <v>88</v>
      </c>
      <c r="K100" s="23" t="s">
        <v>900</v>
      </c>
      <c r="L100" s="23" t="s">
        <v>248</v>
      </c>
      <c r="M100" s="23"/>
      <c r="N100" s="23" t="s">
        <v>88</v>
      </c>
      <c r="O100" s="23" t="s">
        <v>900</v>
      </c>
      <c r="P100" s="23" t="s">
        <v>248</v>
      </c>
      <c r="Q100" s="23"/>
      <c r="R100" s="23" t="s">
        <v>88</v>
      </c>
      <c r="S100" s="23" t="s">
        <v>900</v>
      </c>
      <c r="T100" s="23" t="s">
        <v>248</v>
      </c>
      <c r="U100" s="23"/>
      <c r="V100" s="23" t="s">
        <v>88</v>
      </c>
      <c r="W100" s="23" t="s">
        <v>900</v>
      </c>
      <c r="X100" s="23" t="s">
        <v>248</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719</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720</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718</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1109</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1110</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1111</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974</v>
      </c>
      <c r="I24" s="86"/>
      <c r="J24" s="86" t="s">
        <v>363</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364</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365</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366</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367</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368</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369</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370</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371</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372</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108</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102</v>
      </c>
      <c r="H35" s="39"/>
      <c r="I35" s="39"/>
      <c r="J35" s="39"/>
      <c r="K35" s="39"/>
      <c r="L35" s="39"/>
      <c r="M35" s="39"/>
      <c r="N35" s="39"/>
      <c r="O35" s="39"/>
      <c r="P35" s="39"/>
      <c r="Q35" s="39"/>
      <c r="R35" s="39"/>
      <c r="S35" s="39"/>
      <c r="T35" s="93"/>
      <c r="U35" s="93"/>
      <c r="V35" s="93"/>
      <c r="W35" s="93"/>
      <c r="X35" s="93"/>
      <c r="Y35" s="93"/>
      <c r="Z35" s="93"/>
      <c r="AA35" s="93"/>
      <c r="AB35" s="93"/>
      <c r="AC35" s="93"/>
      <c r="AD35" s="94" t="s">
        <v>109</v>
      </c>
      <c r="AE35" s="41" t="s">
        <v>110</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101</v>
      </c>
      <c r="AE40" s="11"/>
      <c r="AF40" s="8"/>
    </row>
    <row r="41" spans="1:32" ht="13.4" customHeight="1" outlineLevel="1" collapsed="1" x14ac:dyDescent="0.35">
      <c r="A41" s="6"/>
      <c r="B41" s="95"/>
      <c r="C41" s="12"/>
      <c r="D41" s="12">
        <v>0</v>
      </c>
      <c r="E41" s="12" t="s">
        <v>1</v>
      </c>
      <c r="F41" s="69"/>
      <c r="G41" s="70" t="s">
        <v>111</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112</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104</v>
      </c>
      <c r="D49" s="17"/>
      <c r="E49" s="17"/>
      <c r="F49" s="17"/>
      <c r="G49" s="23"/>
      <c r="H49" s="23"/>
      <c r="I49" s="23"/>
      <c r="J49" s="84" t="s">
        <v>105</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113</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114</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803</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1171</v>
      </c>
      <c r="I55" s="90"/>
      <c r="J55" s="88"/>
      <c r="K55" s="215" t="s">
        <v>1172</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116</v>
      </c>
      <c r="I56" s="90"/>
      <c r="J56" s="88"/>
      <c r="K56" s="215" t="s">
        <v>1173</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118</v>
      </c>
      <c r="I57" s="90"/>
      <c r="J57" s="88"/>
      <c r="K57" s="215" t="s">
        <v>119</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120</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352</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12"/>
      <c r="V61" s="512"/>
      <c r="W61" s="512"/>
      <c r="X61" s="512"/>
      <c r="Y61" s="512"/>
      <c r="Z61" s="86"/>
      <c r="AA61" s="13"/>
      <c r="AB61" s="13"/>
      <c r="AC61" s="13"/>
      <c r="AD61" s="13"/>
      <c r="AE61" s="16"/>
      <c r="AF61" s="8"/>
    </row>
    <row r="62" spans="1:32" ht="5.15" customHeight="1" outlineLevel="1" x14ac:dyDescent="0.35">
      <c r="A62" s="6"/>
      <c r="B62" s="95"/>
      <c r="C62" s="12" t="s">
        <v>108</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111</v>
      </c>
      <c r="H63" s="39"/>
      <c r="I63" s="39"/>
      <c r="J63" s="39"/>
      <c r="K63" s="39"/>
      <c r="L63" s="39"/>
      <c r="M63" s="39"/>
      <c r="N63" s="39"/>
      <c r="O63" s="39"/>
      <c r="P63" s="39"/>
      <c r="Q63" s="39"/>
      <c r="R63" s="39"/>
      <c r="S63" s="39"/>
      <c r="T63" s="93"/>
      <c r="U63" s="93"/>
      <c r="V63" s="93"/>
      <c r="W63" s="93"/>
      <c r="X63" s="93"/>
      <c r="Y63" s="93"/>
      <c r="Z63" s="93"/>
      <c r="AA63" s="93"/>
      <c r="AB63" s="93"/>
      <c r="AC63" s="93"/>
      <c r="AD63" s="94" t="s">
        <v>109</v>
      </c>
      <c r="AE63" s="41" t="s">
        <v>110</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101</v>
      </c>
      <c r="AE67" s="11"/>
      <c r="AF67" s="8"/>
    </row>
    <row r="68" spans="1:32" ht="13.4" customHeight="1" outlineLevel="1" collapsed="1" x14ac:dyDescent="0.35">
      <c r="A68" s="6"/>
      <c r="B68" s="95"/>
      <c r="C68" s="12"/>
      <c r="D68" s="12">
        <v>0</v>
      </c>
      <c r="E68" s="12" t="s">
        <v>1</v>
      </c>
      <c r="F68" s="69"/>
      <c r="G68" s="70" t="s">
        <v>121</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122</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123</v>
      </c>
      <c r="H75" s="23" t="s">
        <v>124</v>
      </c>
      <c r="I75" s="23"/>
      <c r="J75" s="23" t="s">
        <v>797</v>
      </c>
      <c r="K75" s="23" t="s">
        <v>376</v>
      </c>
      <c r="L75" s="23" t="s">
        <v>769</v>
      </c>
      <c r="M75" s="23" t="s">
        <v>770</v>
      </c>
      <c r="N75" s="23" t="s">
        <v>771</v>
      </c>
      <c r="O75" s="23" t="s">
        <v>772</v>
      </c>
      <c r="P75" s="23" t="s">
        <v>773</v>
      </c>
      <c r="Q75" s="23" t="s">
        <v>774</v>
      </c>
      <c r="R75" s="23" t="s">
        <v>775</v>
      </c>
      <c r="S75" s="23" t="s">
        <v>776</v>
      </c>
      <c r="T75" s="23"/>
      <c r="U75" s="23"/>
      <c r="V75" s="23"/>
      <c r="W75" s="23"/>
      <c r="X75" s="23"/>
      <c r="Y75" s="23"/>
      <c r="Z75" s="23"/>
      <c r="AA75" s="24"/>
      <c r="AB75" s="24"/>
      <c r="AC75" s="24"/>
      <c r="AD75" s="24"/>
      <c r="AE75" s="16"/>
      <c r="AF75" s="8"/>
    </row>
    <row r="76" spans="1:32" ht="5.15" customHeight="1" outlineLevel="1" x14ac:dyDescent="0.35">
      <c r="A76" s="6"/>
      <c r="B76" s="95"/>
      <c r="C76" s="12" t="s">
        <v>104</v>
      </c>
      <c r="D76" s="17"/>
      <c r="E76" s="17"/>
      <c r="F76" s="17"/>
      <c r="G76" s="23"/>
      <c r="H76" s="23"/>
      <c r="I76" s="23"/>
      <c r="J76" s="84" t="s">
        <v>105</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125</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865</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796</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108</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109</v>
      </c>
      <c r="AE86" s="41" t="s">
        <v>110</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101</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1061</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1062</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353</v>
      </c>
      <c r="K98" s="23" t="s">
        <v>354</v>
      </c>
      <c r="L98" s="23" t="s">
        <v>356</v>
      </c>
      <c r="M98" s="23" t="s">
        <v>357</v>
      </c>
      <c r="N98" s="23" t="s">
        <v>358</v>
      </c>
      <c r="O98" s="23" t="s">
        <v>360</v>
      </c>
      <c r="P98" s="23" t="s">
        <v>861</v>
      </c>
      <c r="Q98" s="23" t="s">
        <v>862</v>
      </c>
      <c r="R98" s="23" t="s">
        <v>1069</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104</v>
      </c>
      <c r="D99" s="17"/>
      <c r="E99" s="17"/>
      <c r="F99" s="17"/>
      <c r="G99" s="23"/>
      <c r="H99" s="23"/>
      <c r="I99" s="23"/>
      <c r="J99" s="84" t="s">
        <v>105</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1063</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108</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109</v>
      </c>
      <c r="AE105" s="41" t="s">
        <v>110</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939</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940</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355</v>
      </c>
      <c r="J117" s="98" t="s">
        <v>942</v>
      </c>
      <c r="K117" s="98"/>
      <c r="L117" s="98"/>
      <c r="M117" s="98"/>
      <c r="N117" s="98"/>
      <c r="O117" s="98"/>
      <c r="P117" s="98"/>
      <c r="Q117" s="98"/>
      <c r="R117" s="98"/>
      <c r="S117" s="23"/>
      <c r="T117" s="98" t="s">
        <v>943</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436</v>
      </c>
      <c r="I118" s="23" t="s">
        <v>35</v>
      </c>
      <c r="J118" s="23" t="s">
        <v>353</v>
      </c>
      <c r="K118" s="23" t="s">
        <v>354</v>
      </c>
      <c r="L118" s="23" t="s">
        <v>356</v>
      </c>
      <c r="M118" s="23" t="s">
        <v>357</v>
      </c>
      <c r="N118" s="23" t="s">
        <v>358</v>
      </c>
      <c r="O118" s="23" t="s">
        <v>360</v>
      </c>
      <c r="P118" s="23" t="s">
        <v>861</v>
      </c>
      <c r="Q118" s="23" t="s">
        <v>862</v>
      </c>
      <c r="R118" s="23" t="s">
        <v>1069</v>
      </c>
      <c r="S118" s="23"/>
      <c r="T118" s="23" t="s">
        <v>361</v>
      </c>
      <c r="U118" s="23" t="s">
        <v>126</v>
      </c>
      <c r="V118" s="23" t="s">
        <v>127</v>
      </c>
      <c r="W118" s="23" t="s">
        <v>128</v>
      </c>
      <c r="X118" s="23" t="s">
        <v>129</v>
      </c>
      <c r="Y118" s="23" t="s">
        <v>130</v>
      </c>
      <c r="Z118" s="23" t="s">
        <v>131</v>
      </c>
      <c r="AA118" s="23" t="s">
        <v>132</v>
      </c>
      <c r="AB118" s="23" t="s">
        <v>133</v>
      </c>
      <c r="AC118" s="23" t="s">
        <v>134</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105</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797</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376</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769</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770</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771</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772</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773</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774</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775</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776</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110</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101</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145</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146</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104</v>
      </c>
      <c r="D146" s="17"/>
      <c r="E146" s="17"/>
      <c r="F146" s="17"/>
      <c r="G146" s="23"/>
      <c r="H146" s="23"/>
      <c r="I146" s="23"/>
      <c r="J146" s="84" t="s">
        <v>105</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149</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150</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257</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1005</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151</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1005</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308</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309</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152</v>
      </c>
      <c r="H159" s="86" t="s">
        <v>153</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154</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251</v>
      </c>
      <c r="I162" s="118"/>
      <c r="J162" s="118"/>
      <c r="K162" s="118"/>
      <c r="L162" s="119" t="s">
        <v>355</v>
      </c>
      <c r="M162" s="120" t="s">
        <v>155</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353</v>
      </c>
      <c r="N163" s="122" t="s">
        <v>354</v>
      </c>
      <c r="O163" s="122" t="s">
        <v>356</v>
      </c>
      <c r="P163" s="122" t="s">
        <v>357</v>
      </c>
      <c r="Q163" s="122" t="s">
        <v>358</v>
      </c>
      <c r="R163" s="122" t="s">
        <v>360</v>
      </c>
      <c r="S163" s="122" t="s">
        <v>861</v>
      </c>
      <c r="T163" s="122" t="s">
        <v>862</v>
      </c>
      <c r="U163" s="122" t="s">
        <v>1069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156</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157</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158</v>
      </c>
      <c r="I166" s="91"/>
      <c r="J166" s="91"/>
      <c r="K166" s="91"/>
      <c r="L166" s="96">
        <v>1</v>
      </c>
      <c r="M166" s="86"/>
      <c r="N166" s="86"/>
      <c r="O166" s="86"/>
      <c r="P166" s="86"/>
      <c r="Q166" s="86"/>
      <c r="R166" s="86"/>
      <c r="S166" s="86"/>
      <c r="T166" s="86"/>
      <c r="U166" s="123" t="s">
        <v>159</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258</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108</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109</v>
      </c>
      <c r="AE169" s="41" t="s">
        <v>110</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101</v>
      </c>
      <c r="AE173" s="11"/>
      <c r="AF173" s="8"/>
    </row>
    <row r="174" spans="1:62" ht="13.4" customHeight="1" outlineLevel="1" collapsed="1" x14ac:dyDescent="0.35">
      <c r="A174" s="6"/>
      <c r="B174" s="95"/>
      <c r="C174" s="12"/>
      <c r="D174" s="12">
        <v>0</v>
      </c>
      <c r="E174" s="12" t="s">
        <v>1</v>
      </c>
      <c r="F174" s="69"/>
      <c r="G174" s="70" t="s">
        <v>941</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944</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1155</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136</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137</v>
      </c>
      <c r="I181" s="111" t="s">
        <v>138</v>
      </c>
      <c r="J181" s="111" t="s">
        <v>139</v>
      </c>
      <c r="K181" s="111" t="s">
        <v>140</v>
      </c>
      <c r="L181" s="111" t="s">
        <v>141</v>
      </c>
      <c r="M181" s="111" t="s">
        <v>312</v>
      </c>
      <c r="N181" s="111" t="s">
        <v>142</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143</v>
      </c>
      <c r="I182" s="113" t="s">
        <v>143</v>
      </c>
      <c r="J182" s="113" t="s">
        <v>143</v>
      </c>
      <c r="K182" s="113" t="s">
        <v>143</v>
      </c>
      <c r="L182" s="113" t="s">
        <v>1095</v>
      </c>
      <c r="M182" s="113" t="s">
        <v>1096</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143</v>
      </c>
      <c r="I183" s="113" t="s">
        <v>143</v>
      </c>
      <c r="J183" s="113" t="s">
        <v>143</v>
      </c>
      <c r="K183" s="113" t="s">
        <v>143</v>
      </c>
      <c r="L183" s="113" t="s">
        <v>1097</v>
      </c>
      <c r="M183" s="113" t="s">
        <v>1096</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143</v>
      </c>
      <c r="I184" s="113" t="s">
        <v>143</v>
      </c>
      <c r="J184" s="113" t="s">
        <v>143</v>
      </c>
      <c r="K184" s="113" t="s">
        <v>1098</v>
      </c>
      <c r="L184" s="113" t="s">
        <v>72</v>
      </c>
      <c r="M184" s="113" t="s">
        <v>1096</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143</v>
      </c>
      <c r="I185" s="113" t="s">
        <v>143</v>
      </c>
      <c r="J185" s="113" t="s">
        <v>143</v>
      </c>
      <c r="K185" s="113" t="s">
        <v>1098</v>
      </c>
      <c r="L185" s="113" t="s">
        <v>73</v>
      </c>
      <c r="M185" s="113" t="s">
        <v>1096</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143</v>
      </c>
      <c r="I186" s="113" t="s">
        <v>143</v>
      </c>
      <c r="J186" s="113" t="s">
        <v>143</v>
      </c>
      <c r="K186" s="113" t="s">
        <v>1098</v>
      </c>
      <c r="L186" s="113" t="s">
        <v>74</v>
      </c>
      <c r="M186" s="113" t="s">
        <v>1096</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143</v>
      </c>
      <c r="I187" s="113" t="s">
        <v>143</v>
      </c>
      <c r="J187" s="113" t="s">
        <v>143</v>
      </c>
      <c r="K187" s="113" t="s">
        <v>1098</v>
      </c>
      <c r="L187" s="113" t="s">
        <v>144</v>
      </c>
      <c r="M187" s="113" t="s">
        <v>1096</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143</v>
      </c>
      <c r="I188" s="113" t="s">
        <v>143</v>
      </c>
      <c r="J188" s="113" t="s">
        <v>143</v>
      </c>
      <c r="K188" s="113" t="s">
        <v>1098</v>
      </c>
      <c r="L188" s="113" t="s">
        <v>1204</v>
      </c>
      <c r="M188" s="113" t="s">
        <v>1096</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143</v>
      </c>
      <c r="I189" s="113" t="s">
        <v>143</v>
      </c>
      <c r="J189" s="113" t="s">
        <v>143</v>
      </c>
      <c r="K189" s="113" t="s">
        <v>217</v>
      </c>
      <c r="L189" s="113" t="s">
        <v>72</v>
      </c>
      <c r="M189" s="113" t="s">
        <v>1096</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143</v>
      </c>
      <c r="I190" s="113" t="s">
        <v>143</v>
      </c>
      <c r="J190" s="113" t="s">
        <v>143</v>
      </c>
      <c r="K190" s="113" t="s">
        <v>217</v>
      </c>
      <c r="L190" s="113" t="s">
        <v>73</v>
      </c>
      <c r="M190" s="113" t="s">
        <v>1096</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143</v>
      </c>
      <c r="I191" s="113" t="s">
        <v>143</v>
      </c>
      <c r="J191" s="113" t="s">
        <v>143</v>
      </c>
      <c r="K191" s="113" t="s">
        <v>217</v>
      </c>
      <c r="L191" s="113" t="s">
        <v>74</v>
      </c>
      <c r="M191" s="113" t="s">
        <v>1096</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143</v>
      </c>
      <c r="I192" s="113" t="s">
        <v>143</v>
      </c>
      <c r="J192" s="113" t="s">
        <v>143</v>
      </c>
      <c r="K192" s="113" t="s">
        <v>217</v>
      </c>
      <c r="L192" s="113" t="s">
        <v>144</v>
      </c>
      <c r="M192" s="113" t="s">
        <v>1096</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143</v>
      </c>
      <c r="I193" s="113" t="s">
        <v>143</v>
      </c>
      <c r="J193" s="113" t="s">
        <v>143</v>
      </c>
      <c r="K193" s="113" t="s">
        <v>217</v>
      </c>
      <c r="L193" s="113" t="s">
        <v>1204</v>
      </c>
      <c r="M193" s="113" t="s">
        <v>1096</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108</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109</v>
      </c>
      <c r="AE195" s="41" t="s">
        <v>110</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1195</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1194</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362</v>
      </c>
      <c r="K207" s="23" t="s">
        <v>53</v>
      </c>
      <c r="L207" s="23" t="s">
        <v>54</v>
      </c>
      <c r="M207" s="23" t="s">
        <v>55</v>
      </c>
      <c r="N207" s="23" t="s">
        <v>56</v>
      </c>
      <c r="O207" s="23" t="s">
        <v>858</v>
      </c>
      <c r="P207" s="23" t="s">
        <v>859</v>
      </c>
      <c r="Q207" s="23" t="s">
        <v>860</v>
      </c>
      <c r="R207" s="23" t="s">
        <v>1068</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376</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769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310</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160</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1175</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161</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436</v>
      </c>
      <c r="J232" s="23" t="s">
        <v>732</v>
      </c>
      <c r="K232" s="98" t="s">
        <v>162</v>
      </c>
      <c r="L232" s="98"/>
      <c r="M232" s="23"/>
      <c r="N232" s="23"/>
      <c r="O232" s="23"/>
      <c r="P232" s="23"/>
      <c r="Q232" s="23"/>
      <c r="R232" s="23"/>
      <c r="S232" s="23"/>
      <c r="T232" s="23"/>
      <c r="U232" s="23"/>
      <c r="V232" s="98" t="s">
        <v>163</v>
      </c>
      <c r="W232" s="98"/>
      <c r="X232" s="23"/>
      <c r="Y232" s="23"/>
      <c r="Z232" s="23"/>
      <c r="AA232" s="23"/>
      <c r="AB232" s="23"/>
      <c r="AC232" s="23"/>
      <c r="AD232" s="23"/>
      <c r="AE232" s="98" t="s">
        <v>359</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353</v>
      </c>
      <c r="L233" s="23" t="s">
        <v>354</v>
      </c>
      <c r="M233" s="23" t="s">
        <v>356</v>
      </c>
      <c r="N233" s="23" t="s">
        <v>357</v>
      </c>
      <c r="O233" s="23" t="s">
        <v>358</v>
      </c>
      <c r="P233" s="23" t="s">
        <v>360</v>
      </c>
      <c r="Q233" s="23" t="s">
        <v>861</v>
      </c>
      <c r="R233" s="23" t="s">
        <v>862</v>
      </c>
      <c r="S233" s="23" t="s">
        <v>1069</v>
      </c>
      <c r="T233" s="23"/>
      <c r="U233" s="23"/>
      <c r="V233" s="23" t="s">
        <v>353</v>
      </c>
      <c r="W233" s="23" t="s">
        <v>354</v>
      </c>
      <c r="X233" s="23" t="s">
        <v>356</v>
      </c>
      <c r="Y233" s="23" t="s">
        <v>357</v>
      </c>
      <c r="Z233" s="23" t="s">
        <v>358</v>
      </c>
      <c r="AA233" s="23" t="s">
        <v>360</v>
      </c>
      <c r="AB233" s="23" t="s">
        <v>861</v>
      </c>
      <c r="AC233" s="23" t="s">
        <v>862</v>
      </c>
      <c r="AD233" s="23" t="s">
        <v>1069</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797</v>
      </c>
      <c r="J234" s="99" t="s">
        <v>363</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361</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364</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126</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365</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127</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366</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128</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367</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129</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368</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130</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369</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131</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370</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132</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371</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133</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372</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134</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376</v>
      </c>
      <c r="J244" s="99" t="s">
        <v>363</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361</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364</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126</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365</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127</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366</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128</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367</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129</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368</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130</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369</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131</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370</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132</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371</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133</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372</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134</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769</v>
      </c>
      <c r="J254" s="99" t="s">
        <v>363</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361</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364</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126</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365</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127</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366</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128</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367</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129</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368</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130</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369</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131</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370</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132</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371</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133</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372</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134</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770</v>
      </c>
      <c r="J264" s="99" t="s">
        <v>363</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361</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364</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126</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365</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127</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366</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128</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367</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129</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368</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130</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369</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131</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370</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132</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371</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133</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372</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134</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771</v>
      </c>
      <c r="J274" s="99" t="s">
        <v>363</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361</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364</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126</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365</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127</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366</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128</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367</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129</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368</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130</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369</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131</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370</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132</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371</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133</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372</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134</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772</v>
      </c>
      <c r="J284" s="99" t="s">
        <v>363</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361</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364</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126</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365</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127</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366</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128</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367</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129</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368</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130</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369</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131</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370</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132</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371</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133</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372</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134</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773</v>
      </c>
      <c r="J294" s="99" t="s">
        <v>363</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361</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364</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126</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365</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127</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366</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128</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367</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129</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368</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130</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369</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131</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370</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132</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371</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133</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372</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134</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774</v>
      </c>
      <c r="J304" s="99" t="s">
        <v>363</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361</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364</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126</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365</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127</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366</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128</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367</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129</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368</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130</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369</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131</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370</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132</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371</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133</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372</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134</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775</v>
      </c>
      <c r="J314" s="99" t="s">
        <v>363</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361</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364</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126</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365</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127</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366</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128</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367</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129</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368</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130</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369</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131</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370</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132</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371</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133</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372</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134</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776</v>
      </c>
      <c r="J324" s="99" t="s">
        <v>363</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361</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364</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126</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365</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127</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366</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128</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367</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129</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368</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130</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369</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131</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370</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132</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371</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133</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372</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134</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108</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110</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311</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160</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161</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1153</v>
      </c>
      <c r="AM345" t="s">
        <v>787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436</v>
      </c>
      <c r="J346" s="23"/>
      <c r="K346" s="98" t="s">
        <v>164</v>
      </c>
      <c r="L346" s="98"/>
      <c r="M346" s="23"/>
      <c r="N346" s="23"/>
      <c r="O346" s="23"/>
      <c r="P346" s="23"/>
      <c r="Q346" s="23"/>
      <c r="R346" s="23"/>
      <c r="S346" s="23"/>
      <c r="T346" s="23"/>
      <c r="U346" s="23"/>
      <c r="V346" s="98" t="s">
        <v>165</v>
      </c>
      <c r="W346" s="98"/>
      <c r="X346" s="23"/>
      <c r="Y346" s="23"/>
      <c r="Z346" s="23"/>
      <c r="AA346" s="23"/>
      <c r="AB346" s="23"/>
      <c r="AC346" s="23"/>
      <c r="AD346" s="23"/>
      <c r="AE346" s="98" t="s">
        <v>359</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353</v>
      </c>
      <c r="L347" s="23" t="s">
        <v>354</v>
      </c>
      <c r="M347" s="23" t="s">
        <v>356</v>
      </c>
      <c r="N347" s="23" t="s">
        <v>357</v>
      </c>
      <c r="O347" s="23" t="s">
        <v>358</v>
      </c>
      <c r="P347" s="23" t="s">
        <v>360</v>
      </c>
      <c r="Q347" s="23" t="s">
        <v>861</v>
      </c>
      <c r="R347" s="23" t="s">
        <v>862</v>
      </c>
      <c r="S347" s="23" t="s">
        <v>1069</v>
      </c>
      <c r="T347" s="23"/>
      <c r="U347" s="23"/>
      <c r="V347" s="23" t="s">
        <v>353</v>
      </c>
      <c r="W347" s="23" t="s">
        <v>354</v>
      </c>
      <c r="X347" s="23" t="s">
        <v>356</v>
      </c>
      <c r="Y347" s="23" t="s">
        <v>357</v>
      </c>
      <c r="Z347" s="23" t="s">
        <v>358</v>
      </c>
      <c r="AA347" s="23" t="s">
        <v>360</v>
      </c>
      <c r="AB347" s="23" t="s">
        <v>861</v>
      </c>
      <c r="AC347" s="23" t="s">
        <v>862</v>
      </c>
      <c r="AD347" s="23" t="s">
        <v>1069</v>
      </c>
      <c r="AE347" s="23" t="s">
        <v>358</v>
      </c>
      <c r="AF347" s="23" t="s">
        <v>358</v>
      </c>
      <c r="AG347" s="16"/>
      <c r="AH347" s="8"/>
      <c r="AJ347" s="24" t="s">
        <v>1152</v>
      </c>
      <c r="AK347" s="23" t="s">
        <v>1147</v>
      </c>
      <c r="AL347" s="23" t="s">
        <v>1148</v>
      </c>
      <c r="AM347" s="23" t="s">
        <v>1149</v>
      </c>
      <c r="AN347" s="23" t="s">
        <v>1151</v>
      </c>
      <c r="AO347" s="23" t="s">
        <v>1150</v>
      </c>
      <c r="AP347"/>
      <c r="AQ347"/>
      <c r="AR347" s="24" t="s">
        <v>769</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797</v>
      </c>
      <c r="J348" s="99" t="s">
        <v>361</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361</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770</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126</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126</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771</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127</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127</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772</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128</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128</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773</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129</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129</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774</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130</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130</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775</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131</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131</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776</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132</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132</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133</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133</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134</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134</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376</v>
      </c>
      <c r="J358" s="99" t="s">
        <v>361</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361</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126</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126</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127</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127</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128</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128</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129</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129</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130</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130</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131</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131</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132</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132</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133</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133</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134</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134</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769</v>
      </c>
      <c r="J368" s="99" t="s">
        <v>361</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361</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126</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126</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127</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127</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128</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128</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129</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129</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130</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130</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131</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131</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132</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132</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133</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133</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134</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134</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770</v>
      </c>
      <c r="J378" s="99" t="s">
        <v>361</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361</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126</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126</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127</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127</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128</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128</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129</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129</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130</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130</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131</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131</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132</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132</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133</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133</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134</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134</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771</v>
      </c>
      <c r="J388" s="99" t="s">
        <v>361</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361</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126</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126</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127</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127</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128</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128</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129</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129</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130</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130</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131</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131</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132</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132</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133</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133</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134</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134</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772</v>
      </c>
      <c r="J398" s="99" t="s">
        <v>361</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361</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126</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126</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127</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127</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128</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128</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129</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129</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130</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130</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131</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131</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132</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132</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133</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133</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134</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134</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773</v>
      </c>
      <c r="J408" s="99" t="s">
        <v>361</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361</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126</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126</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127</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127</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128</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128</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129</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129</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130</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130</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131</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131</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132</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132</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133</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133</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134</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134</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774</v>
      </c>
      <c r="J418" s="99" t="s">
        <v>361</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361</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126</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126</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127</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127</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128</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128</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129</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129</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130</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130</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131</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131</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132</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132</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133</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133</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134</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134</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775</v>
      </c>
      <c r="J428" s="99" t="s">
        <v>361</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361</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126</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126</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127</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127</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128</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128</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129</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129</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130</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130</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131</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131</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132</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132</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133</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133</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134</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134</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776</v>
      </c>
      <c r="J438" s="99" t="s">
        <v>361</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361</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126</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126</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127</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127</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128</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128</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129</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129</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130</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130</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131</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131</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132</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132</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133</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133</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134</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134</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108</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110</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101</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166</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167</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168</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170</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169</v>
      </c>
      <c r="L460" s="23"/>
      <c r="M460" s="23" t="s">
        <v>808</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171</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104</v>
      </c>
      <c r="D462" s="17"/>
      <c r="E462" s="17"/>
      <c r="F462" s="17"/>
      <c r="G462" s="23"/>
      <c r="H462" s="23"/>
      <c r="I462" s="23"/>
      <c r="J462" s="84" t="s">
        <v>105</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361</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126</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127</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128</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129</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130</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131</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132</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133</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134</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211</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172</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212</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213</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173</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108</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109</v>
      </c>
      <c r="AE481" s="41" t="s">
        <v>110</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101</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174</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175</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1080</v>
      </c>
      <c r="K491" s="597"/>
      <c r="L491" s="98"/>
      <c r="M491" s="98"/>
      <c r="N491" s="98"/>
      <c r="O491" s="597"/>
      <c r="P491" s="98"/>
      <c r="Q491" s="98"/>
      <c r="R491" s="98"/>
      <c r="S491" s="22"/>
      <c r="T491" s="22"/>
      <c r="U491" s="126" t="s">
        <v>784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148</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104</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363</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364</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365</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366</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367</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368</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369</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370</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371</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372</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108</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176</v>
      </c>
      <c r="S507" s="39"/>
      <c r="T507" s="93"/>
      <c r="U507" s="93"/>
      <c r="V507" s="94" t="s">
        <v>109</v>
      </c>
      <c r="W507" s="94"/>
      <c r="X507" s="94"/>
      <c r="Y507" s="94"/>
      <c r="Z507" s="94"/>
      <c r="AA507" s="94"/>
      <c r="AB507" s="94"/>
      <c r="AC507" s="94"/>
      <c r="AD507" s="94"/>
      <c r="AE507" s="41" t="s">
        <v>110</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177</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805</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179</v>
      </c>
      <c r="U516" s="22"/>
      <c r="V516" s="22" t="s">
        <v>178</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804</v>
      </c>
      <c r="K517" s="17"/>
      <c r="L517" s="22"/>
      <c r="M517" s="22"/>
      <c r="N517" s="22"/>
      <c r="O517" s="22"/>
      <c r="P517" s="22"/>
      <c r="Q517" s="22"/>
      <c r="R517" s="22"/>
      <c r="S517" s="22"/>
      <c r="T517" s="23" t="s">
        <v>180</v>
      </c>
      <c r="U517" s="22"/>
      <c r="V517" s="22" t="s">
        <v>807</v>
      </c>
      <c r="W517" s="22"/>
      <c r="X517" s="23" t="s">
        <v>181</v>
      </c>
      <c r="Y517" s="23"/>
      <c r="Z517" s="24"/>
      <c r="AA517" s="24"/>
      <c r="AB517" s="24"/>
      <c r="AC517" s="236" t="s">
        <v>866</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787</v>
      </c>
      <c r="I518" s="584" t="s">
        <v>148</v>
      </c>
      <c r="J518" s="584" t="s">
        <v>362</v>
      </c>
      <c r="K518" s="584" t="s">
        <v>53</v>
      </c>
      <c r="L518" s="584" t="s">
        <v>54</v>
      </c>
      <c r="M518" s="584" t="s">
        <v>55</v>
      </c>
      <c r="N518" s="584" t="s">
        <v>56</v>
      </c>
      <c r="O518" s="584" t="s">
        <v>858</v>
      </c>
      <c r="P518" s="584" t="s">
        <v>859</v>
      </c>
      <c r="Q518" s="584" t="s">
        <v>860</v>
      </c>
      <c r="R518" s="584" t="s">
        <v>1068</v>
      </c>
      <c r="S518" s="583"/>
      <c r="T518" s="583" t="s">
        <v>182</v>
      </c>
      <c r="U518" s="583"/>
      <c r="V518" s="583" t="s">
        <v>806</v>
      </c>
      <c r="W518" s="583"/>
      <c r="X518" s="583"/>
      <c r="Y518" s="583"/>
      <c r="Z518" s="583"/>
      <c r="AA518" s="583"/>
      <c r="AB518" s="583"/>
      <c r="AC518" s="583" t="s">
        <v>787</v>
      </c>
      <c r="AD518" s="583" t="s">
        <v>867</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797</v>
      </c>
      <c r="I519" s="101" t="s">
        <v>363</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364</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365</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366</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367</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368</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369</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370</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371</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372</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376</v>
      </c>
      <c r="I529" s="101" t="s">
        <v>363</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364</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365</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366</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367</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368</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369</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370</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371</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372</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769</v>
      </c>
      <c r="I539" s="101" t="s">
        <v>363</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364</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365</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366</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367</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368</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369</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370</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371</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372</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770</v>
      </c>
      <c r="I549" s="101" t="s">
        <v>363</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364</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365</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366</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367</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368</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369</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370</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371</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372</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771</v>
      </c>
      <c r="I559" s="101" t="s">
        <v>363</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364</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365</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366</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367</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368</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369</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370</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371</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372</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772</v>
      </c>
      <c r="I569" s="101" t="s">
        <v>363</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364</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365</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366</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367</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368</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369</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370</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371</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372</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773</v>
      </c>
      <c r="I579" s="101" t="s">
        <v>363</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364</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365</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366</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367</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368</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369</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370</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371</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372</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774</v>
      </c>
      <c r="I589" s="101" t="s">
        <v>363</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364</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365</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366</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367</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368</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369</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370</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371</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372</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775</v>
      </c>
      <c r="I599" s="101" t="s">
        <v>363</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364</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365</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366</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367</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368</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369</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370</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371</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372</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776</v>
      </c>
      <c r="I609" s="101" t="s">
        <v>363</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364</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365</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366</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367</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368</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369</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370</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371</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372</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108</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110</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101</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981</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982</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148</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104</v>
      </c>
      <c r="D633" s="17"/>
      <c r="E633" s="17"/>
      <c r="F633" s="17"/>
      <c r="G633" s="23"/>
      <c r="H633" s="23"/>
      <c r="I633" s="23"/>
      <c r="J633" s="84" t="s">
        <v>105</v>
      </c>
      <c r="K633" s="84" t="s">
        <v>105</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983</v>
      </c>
      <c r="J635" s="86"/>
      <c r="K635" s="86"/>
      <c r="L635" s="86" t="s">
        <v>1174</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984</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108</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176</v>
      </c>
      <c r="S640" s="39"/>
      <c r="T640" s="93"/>
      <c r="U640" s="93"/>
      <c r="V640" s="94" t="s">
        <v>109</v>
      </c>
      <c r="W640" s="94"/>
      <c r="X640" s="94"/>
      <c r="Y640" s="94"/>
      <c r="Z640" s="94"/>
      <c r="AA640" s="94"/>
      <c r="AB640" s="94"/>
      <c r="AC640" s="94"/>
      <c r="AD640" s="94"/>
      <c r="AE640" s="41" t="s">
        <v>110</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101</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183</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184</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812</v>
      </c>
      <c r="O649" s="135"/>
      <c r="P649" s="45" t="s">
        <v>809</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811</v>
      </c>
      <c r="O650" s="17"/>
      <c r="P650" s="45" t="s">
        <v>810</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785</v>
      </c>
      <c r="O651" s="23"/>
      <c r="P651" s="23" t="s">
        <v>786</v>
      </c>
      <c r="Q651" s="22"/>
      <c r="R651" s="23"/>
      <c r="S651" s="98" t="s">
        <v>187</v>
      </c>
      <c r="T651" s="98"/>
      <c r="U651" s="23"/>
      <c r="V651" s="24" t="s">
        <v>181</v>
      </c>
      <c r="W651" s="24"/>
      <c r="X651" s="24"/>
      <c r="Y651" s="24"/>
      <c r="Z651" s="24"/>
      <c r="AA651" s="24"/>
      <c r="AB651" s="24"/>
      <c r="AC651" s="236" t="s">
        <v>866</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782</v>
      </c>
      <c r="I652" s="23" t="s">
        <v>148</v>
      </c>
      <c r="J652" s="23" t="s">
        <v>188</v>
      </c>
      <c r="K652" s="23" t="s">
        <v>189</v>
      </c>
      <c r="L652" s="23" t="s">
        <v>191</v>
      </c>
      <c r="M652" s="23"/>
      <c r="N652" s="23" t="s">
        <v>190</v>
      </c>
      <c r="O652" s="23"/>
      <c r="P652" s="23" t="s">
        <v>190</v>
      </c>
      <c r="Q652" s="22"/>
      <c r="R652" s="23"/>
      <c r="S652" s="23" t="s">
        <v>193</v>
      </c>
      <c r="T652" s="23" t="s">
        <v>192</v>
      </c>
      <c r="U652" s="23"/>
      <c r="V652" s="24"/>
      <c r="W652" s="24"/>
      <c r="X652" s="24"/>
      <c r="Y652" s="24"/>
      <c r="Z652" s="24"/>
      <c r="AA652" s="24"/>
      <c r="AB652" s="24"/>
      <c r="AC652" s="24" t="s">
        <v>787</v>
      </c>
      <c r="AD652" s="24" t="s">
        <v>867</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104</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797</v>
      </c>
      <c r="I655" s="99" t="s">
        <v>363</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364</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365</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366</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367</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368</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369</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370</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371</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372</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376</v>
      </c>
      <c r="I665" s="99" t="s">
        <v>363</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364</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365</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366</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367</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368</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369</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370</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371</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372</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769</v>
      </c>
      <c r="I675" s="99" t="s">
        <v>363</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364</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365</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366</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367</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368</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369</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370</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371</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372</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770</v>
      </c>
      <c r="I685" s="99" t="s">
        <v>363</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364</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365</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366</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367</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368</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369</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370</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371</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372</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771</v>
      </c>
      <c r="I695" s="99" t="s">
        <v>363</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364</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365</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366</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367</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368</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369</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370</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371</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372</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772</v>
      </c>
      <c r="I705" s="99" t="s">
        <v>363</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364</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365</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366</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367</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368</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369</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370</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371</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372</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773</v>
      </c>
      <c r="I715" s="99" t="s">
        <v>363</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364</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365</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366</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367</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368</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369</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370</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371</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372</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774</v>
      </c>
      <c r="I725" s="99" t="s">
        <v>363</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364</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365</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366</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367</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368</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369</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370</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371</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372</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775</v>
      </c>
      <c r="I735" s="99" t="s">
        <v>363</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364</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365</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366</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367</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368</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369</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370</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371</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372</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776</v>
      </c>
      <c r="I745" s="99" t="s">
        <v>363</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364</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365</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366</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367</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368</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369</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370</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371</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372</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108</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109</v>
      </c>
      <c r="W759" s="94"/>
      <c r="X759" s="94"/>
      <c r="Y759" s="94"/>
      <c r="Z759" s="94"/>
      <c r="AA759" s="94"/>
      <c r="AB759" s="94"/>
      <c r="AC759" s="94"/>
      <c r="AD759" s="94"/>
      <c r="AE759" s="41" t="s">
        <v>110</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101</v>
      </c>
      <c r="AE763" s="11"/>
      <c r="AF763" s="8"/>
    </row>
    <row r="764" spans="1:62" ht="13.4" customHeight="1" outlineLevel="1" collapsed="1" x14ac:dyDescent="0.35">
      <c r="A764" s="6"/>
      <c r="B764" s="95"/>
      <c r="C764" s="12"/>
      <c r="D764" s="12">
        <v>0</v>
      </c>
      <c r="E764" s="12" t="s">
        <v>1</v>
      </c>
      <c r="F764" s="69"/>
      <c r="G764" s="70" t="s">
        <v>194</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195</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104</v>
      </c>
      <c r="D772" s="17"/>
      <c r="E772" s="17"/>
      <c r="F772" s="17"/>
      <c r="G772" s="17"/>
      <c r="H772" s="17"/>
      <c r="I772" s="23"/>
      <c r="J772" s="141"/>
      <c r="K772" s="141"/>
      <c r="L772" s="108" t="s">
        <v>105</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196</v>
      </c>
      <c r="H774" s="34"/>
      <c r="I774" s="34"/>
      <c r="J774" s="29"/>
      <c r="K774" s="32"/>
      <c r="L774" s="32" t="s">
        <v>349</v>
      </c>
      <c r="M774" s="101" t="s">
        <v>362</v>
      </c>
      <c r="N774" s="101" t="s">
        <v>53</v>
      </c>
      <c r="O774" s="101" t="s">
        <v>54</v>
      </c>
      <c r="P774" s="101" t="s">
        <v>55</v>
      </c>
      <c r="Q774" s="101" t="s">
        <v>56</v>
      </c>
      <c r="R774" s="101" t="s">
        <v>858</v>
      </c>
      <c r="S774" s="101" t="s">
        <v>859</v>
      </c>
      <c r="T774" s="101" t="s">
        <v>860</v>
      </c>
      <c r="U774" s="101" t="s">
        <v>1068</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197</v>
      </c>
      <c r="L775" s="99" t="s">
        <v>361</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126</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127</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128</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129</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130</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131</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132</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133</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134</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376</v>
      </c>
      <c r="L785" s="99" t="s">
        <v>361</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126</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127</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128</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129</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130</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131</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132</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133</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134</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769</v>
      </c>
      <c r="L795" s="99" t="s">
        <v>361</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126</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127</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128</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129</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130</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131</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132</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133</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134</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770</v>
      </c>
      <c r="L805" s="99" t="s">
        <v>361</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126</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127</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128</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129</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130</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131</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132</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133</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134</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771</v>
      </c>
      <c r="L815" s="99" t="s">
        <v>361</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126</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127</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128</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129</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130</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131</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132</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133</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134</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772</v>
      </c>
      <c r="L825" s="99" t="s">
        <v>361</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126</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127</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128</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129</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130</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131</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132</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133</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134</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773</v>
      </c>
      <c r="L835" s="99" t="s">
        <v>361</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126</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127</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128</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129</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130</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131</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132</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133</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134</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774</v>
      </c>
      <c r="L845" s="99" t="s">
        <v>361</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126</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127</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128</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129</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130</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131</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132</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133</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134</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775</v>
      </c>
      <c r="L855" s="99" t="s">
        <v>361</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126</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127</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128</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129</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130</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131</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132</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133</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134</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776</v>
      </c>
      <c r="L865" s="99" t="s">
        <v>361</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126</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127</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128</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129</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130</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131</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132</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133</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134</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108</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108</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109</v>
      </c>
      <c r="AE879" s="41" t="s">
        <v>110</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198</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199</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201</v>
      </c>
      <c r="J889" s="17"/>
      <c r="K889" s="22"/>
      <c r="L889" s="22"/>
      <c r="M889" s="22"/>
      <c r="N889" s="22"/>
      <c r="O889" s="22"/>
      <c r="P889" s="22"/>
      <c r="Q889" s="22"/>
      <c r="R889" s="22"/>
      <c r="S889" s="22"/>
      <c r="T889" s="23" t="s">
        <v>202</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200</v>
      </c>
      <c r="H890" s="17"/>
      <c r="I890" s="23" t="s">
        <v>203</v>
      </c>
      <c r="J890" s="23"/>
      <c r="K890" s="23"/>
      <c r="L890" s="23"/>
      <c r="M890" s="23"/>
      <c r="N890" s="23"/>
      <c r="O890" s="23"/>
      <c r="P890" s="23"/>
      <c r="Q890" s="23"/>
      <c r="R890" s="23"/>
      <c r="S890" s="22"/>
      <c r="T890" s="23" t="s">
        <v>204</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105</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363</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364</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365</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366</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367</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368</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369</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370</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371</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372</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108</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110</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871</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205</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200</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206</v>
      </c>
      <c r="K919" s="23" t="s">
        <v>362</v>
      </c>
      <c r="L919" s="23" t="s">
        <v>53</v>
      </c>
      <c r="M919" s="23" t="s">
        <v>54</v>
      </c>
      <c r="N919" s="23" t="s">
        <v>55</v>
      </c>
      <c r="O919" s="23" t="s">
        <v>56</v>
      </c>
      <c r="P919" s="23" t="s">
        <v>858</v>
      </c>
      <c r="Q919" s="23" t="s">
        <v>859</v>
      </c>
      <c r="R919" s="23" t="s">
        <v>860</v>
      </c>
      <c r="S919" s="23" t="s">
        <v>1068</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797</v>
      </c>
      <c r="J920" s="143" t="s">
        <v>363</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364</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365</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366</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367</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368</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369</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370</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371</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372</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376</v>
      </c>
      <c r="J930" s="99" t="s">
        <v>361</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126</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127</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128</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129</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130</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131</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132</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133</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134</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769</v>
      </c>
      <c r="J940" s="99" t="s">
        <v>361</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126</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127</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128</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129</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130</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131</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132</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133</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134</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770</v>
      </c>
      <c r="J950" s="99" t="s">
        <v>361</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126</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127</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128</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129</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130</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131</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132</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133</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134</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771</v>
      </c>
      <c r="J960" s="99" t="s">
        <v>361</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126</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127</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128</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129</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130</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131</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132</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133</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134</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772</v>
      </c>
      <c r="J970" s="99" t="s">
        <v>361</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126</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127</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128</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129</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130</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131</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132</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133</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134</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773</v>
      </c>
      <c r="J980" s="99" t="s">
        <v>361</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126</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127</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128</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129</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130</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131</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132</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133</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134</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774</v>
      </c>
      <c r="J990" s="99" t="s">
        <v>361</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126</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127</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128</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129</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130</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131</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132</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133</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134</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775</v>
      </c>
      <c r="J1000" s="99" t="s">
        <v>361</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126</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127</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128</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129</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130</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131</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132</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133</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134</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776</v>
      </c>
      <c r="J1010" s="99" t="s">
        <v>361</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126</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127</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128</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129</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130</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131</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132</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133</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134</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108</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110</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101</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729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916</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889</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207</v>
      </c>
      <c r="M1035" s="98" t="s">
        <v>340</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148</v>
      </c>
      <c r="L1036" s="111" t="s">
        <v>208</v>
      </c>
      <c r="M1036" s="472" t="s">
        <v>186</v>
      </c>
      <c r="N1036" s="472" t="s">
        <v>351</v>
      </c>
      <c r="O1036" s="472" t="s">
        <v>350</v>
      </c>
      <c r="P1036" s="472" t="s">
        <v>185</v>
      </c>
      <c r="Q1036" s="23" t="s">
        <v>724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363</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364</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365</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366</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367</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368</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369</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370</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371</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372</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890</v>
      </c>
      <c r="H1048" s="85"/>
      <c r="I1048" s="85"/>
      <c r="J1048" s="85"/>
      <c r="K1048" s="85"/>
      <c r="L1048" s="222">
        <v>6.5</v>
      </c>
      <c r="M1048" s="85" t="s">
        <v>730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108</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109</v>
      </c>
      <c r="AE1051" s="41" t="s">
        <v>110</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974</v>
      </c>
      <c r="I20" s="86"/>
      <c r="J20" s="86" t="s">
        <v>363</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364</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365</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366</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367</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368</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369</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370</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371</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372</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108</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102</v>
      </c>
      <c r="H31" s="39"/>
      <c r="I31" s="39"/>
      <c r="J31" s="39"/>
      <c r="K31" s="39"/>
      <c r="L31" s="39"/>
      <c r="M31" s="39"/>
      <c r="N31" s="39"/>
      <c r="O31" s="39"/>
      <c r="P31" s="39"/>
      <c r="Q31" s="39"/>
      <c r="R31" s="39"/>
      <c r="S31" s="39"/>
      <c r="T31" s="93"/>
      <c r="U31" s="93"/>
      <c r="V31" s="93"/>
      <c r="W31" s="93"/>
      <c r="X31" s="93"/>
      <c r="Y31" s="93"/>
      <c r="Z31" s="93"/>
      <c r="AA31" s="93"/>
      <c r="AB31" s="93"/>
      <c r="AC31" s="93"/>
      <c r="AD31" s="94" t="s">
        <v>109</v>
      </c>
      <c r="AE31" s="41" t="s">
        <v>110</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101</v>
      </c>
      <c r="AE36" s="11"/>
      <c r="AF36" s="8"/>
    </row>
    <row r="37" spans="1:32" ht="13.4" customHeight="1" outlineLevel="1" collapsed="1" x14ac:dyDescent="0.35">
      <c r="A37" s="6"/>
      <c r="B37" s="95"/>
      <c r="C37" s="12"/>
      <c r="D37" s="12">
        <v>0</v>
      </c>
      <c r="E37" s="12" t="s">
        <v>1</v>
      </c>
      <c r="F37" s="69"/>
      <c r="G37" s="70" t="s">
        <v>111</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112</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104</v>
      </c>
      <c r="D45" s="17"/>
      <c r="E45" s="17"/>
      <c r="F45" s="17"/>
      <c r="G45" s="23"/>
      <c r="H45" s="23"/>
      <c r="I45" s="23"/>
      <c r="J45" s="84" t="s">
        <v>105</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113</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114</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803</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1120</v>
      </c>
      <c r="I51" s="90"/>
      <c r="J51" s="88"/>
      <c r="K51" s="215" t="s">
        <v>115</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215" t="s">
        <v>117</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118</v>
      </c>
      <c r="I53" s="90"/>
      <c r="J53" s="88"/>
      <c r="K53" s="215" t="s">
        <v>119</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120</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352</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1154</v>
      </c>
      <c r="I57" s="896"/>
      <c r="J57" s="896"/>
      <c r="K57" s="896"/>
      <c r="L57" s="896"/>
      <c r="M57" s="896"/>
      <c r="N57" s="896"/>
      <c r="O57" s="896"/>
      <c r="P57" s="896"/>
      <c r="Q57" s="896"/>
      <c r="R57" s="896"/>
      <c r="S57" s="896"/>
      <c r="T57" s="897"/>
      <c r="U57" s="512"/>
      <c r="V57" s="512"/>
      <c r="W57" s="512"/>
      <c r="X57" s="512"/>
      <c r="Y57" s="512"/>
      <c r="Z57" s="86"/>
      <c r="AA57" s="13"/>
      <c r="AB57" s="13"/>
      <c r="AC57" s="13"/>
      <c r="AD57" s="13"/>
      <c r="AE57" s="16"/>
      <c r="AF57" s="8"/>
    </row>
    <row r="58" spans="1:32" ht="5.15" customHeight="1" outlineLevel="1" x14ac:dyDescent="0.35">
      <c r="A58" s="6"/>
      <c r="B58" s="95"/>
      <c r="C58" s="12" t="s">
        <v>108</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111</v>
      </c>
      <c r="H59" s="39"/>
      <c r="I59" s="39"/>
      <c r="J59" s="39"/>
      <c r="K59" s="39"/>
      <c r="L59" s="39"/>
      <c r="M59" s="39"/>
      <c r="N59" s="39"/>
      <c r="O59" s="39"/>
      <c r="P59" s="39"/>
      <c r="Q59" s="39"/>
      <c r="R59" s="39"/>
      <c r="S59" s="39"/>
      <c r="T59" s="93"/>
      <c r="U59" s="93"/>
      <c r="V59" s="93"/>
      <c r="W59" s="93"/>
      <c r="X59" s="93"/>
      <c r="Y59" s="93"/>
      <c r="Z59" s="93"/>
      <c r="AA59" s="93"/>
      <c r="AB59" s="93"/>
      <c r="AC59" s="93"/>
      <c r="AD59" s="94" t="s">
        <v>109</v>
      </c>
      <c r="AE59" s="41" t="s">
        <v>110</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101</v>
      </c>
      <c r="AE63" s="11"/>
      <c r="AF63" s="8"/>
    </row>
    <row r="64" spans="1:32" ht="13.4" customHeight="1" outlineLevel="1" collapsed="1" x14ac:dyDescent="0.35">
      <c r="A64" s="6"/>
      <c r="B64" s="95"/>
      <c r="C64" s="12"/>
      <c r="D64" s="12">
        <v>0</v>
      </c>
      <c r="E64" s="12" t="s">
        <v>1</v>
      </c>
      <c r="F64" s="69"/>
      <c r="G64" s="70" t="s">
        <v>121</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122</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123</v>
      </c>
      <c r="H71" s="23" t="s">
        <v>124</v>
      </c>
      <c r="I71" s="23"/>
      <c r="J71" s="23" t="s">
        <v>797</v>
      </c>
      <c r="K71" s="23" t="s">
        <v>376</v>
      </c>
      <c r="L71" s="23" t="s">
        <v>769</v>
      </c>
      <c r="M71" s="23" t="s">
        <v>770</v>
      </c>
      <c r="N71" s="23" t="s">
        <v>771</v>
      </c>
      <c r="O71" s="23" t="s">
        <v>772</v>
      </c>
      <c r="P71" s="23" t="s">
        <v>773</v>
      </c>
      <c r="Q71" s="23" t="s">
        <v>774</v>
      </c>
      <c r="R71" s="23" t="s">
        <v>775</v>
      </c>
      <c r="S71" s="23" t="s">
        <v>776</v>
      </c>
      <c r="T71" s="23"/>
      <c r="U71" s="23"/>
      <c r="V71" s="23"/>
      <c r="W71" s="23"/>
      <c r="X71" s="23"/>
      <c r="Y71" s="23"/>
      <c r="Z71" s="23"/>
      <c r="AA71" s="24"/>
      <c r="AB71" s="24"/>
      <c r="AC71" s="24"/>
      <c r="AD71" s="24"/>
      <c r="AE71" s="16"/>
      <c r="AF71" s="8"/>
    </row>
    <row r="72" spans="1:32" ht="5.15" customHeight="1" outlineLevel="1" x14ac:dyDescent="0.35">
      <c r="A72" s="6"/>
      <c r="B72" s="95"/>
      <c r="C72" s="12" t="s">
        <v>104</v>
      </c>
      <c r="D72" s="17"/>
      <c r="E72" s="17"/>
      <c r="F72" s="17"/>
      <c r="G72" s="23"/>
      <c r="H72" s="23"/>
      <c r="I72" s="23"/>
      <c r="J72" s="84" t="s">
        <v>105</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125</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865</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796</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108</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109</v>
      </c>
      <c r="AE82" s="41" t="s">
        <v>110</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101</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1061</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1062</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353</v>
      </c>
      <c r="K94" s="23" t="s">
        <v>354</v>
      </c>
      <c r="L94" s="23" t="s">
        <v>356</v>
      </c>
      <c r="M94" s="23" t="s">
        <v>357</v>
      </c>
      <c r="N94" s="23" t="s">
        <v>358</v>
      </c>
      <c r="O94" s="23" t="s">
        <v>360</v>
      </c>
      <c r="P94" s="23" t="s">
        <v>861</v>
      </c>
      <c r="Q94" s="23" t="s">
        <v>862</v>
      </c>
      <c r="R94" s="23" t="s">
        <v>1069</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104</v>
      </c>
      <c r="D95" s="17"/>
      <c r="E95" s="17"/>
      <c r="F95" s="17"/>
      <c r="G95" s="23"/>
      <c r="H95" s="23"/>
      <c r="I95" s="23"/>
      <c r="J95" s="84" t="s">
        <v>105</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1063</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108</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109</v>
      </c>
      <c r="AE101" s="41" t="s">
        <v>110</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939</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940</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355</v>
      </c>
      <c r="J113" s="98" t="s">
        <v>942</v>
      </c>
      <c r="K113" s="98"/>
      <c r="L113" s="98"/>
      <c r="M113" s="98"/>
      <c r="N113" s="98"/>
      <c r="O113" s="98"/>
      <c r="P113" s="98"/>
      <c r="Q113" s="98"/>
      <c r="R113" s="98"/>
      <c r="S113" s="23"/>
      <c r="T113" s="98" t="s">
        <v>943</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436</v>
      </c>
      <c r="I114" s="23" t="s">
        <v>35</v>
      </c>
      <c r="J114" s="23" t="s">
        <v>353</v>
      </c>
      <c r="K114" s="23" t="s">
        <v>354</v>
      </c>
      <c r="L114" s="23" t="s">
        <v>356</v>
      </c>
      <c r="M114" s="23" t="s">
        <v>357</v>
      </c>
      <c r="N114" s="23" t="s">
        <v>358</v>
      </c>
      <c r="O114" s="23" t="s">
        <v>360</v>
      </c>
      <c r="P114" s="23" t="s">
        <v>861</v>
      </c>
      <c r="Q114" s="23" t="s">
        <v>862</v>
      </c>
      <c r="R114" s="23" t="s">
        <v>1069</v>
      </c>
      <c r="S114" s="23"/>
      <c r="T114" s="23" t="s">
        <v>361</v>
      </c>
      <c r="U114" s="23" t="s">
        <v>126</v>
      </c>
      <c r="V114" s="23" t="s">
        <v>127</v>
      </c>
      <c r="W114" s="23" t="s">
        <v>128</v>
      </c>
      <c r="X114" s="23" t="s">
        <v>129</v>
      </c>
      <c r="Y114" s="23" t="s">
        <v>130</v>
      </c>
      <c r="Z114" s="23" t="s">
        <v>131</v>
      </c>
      <c r="AA114" s="23" t="s">
        <v>132</v>
      </c>
      <c r="AB114" s="23" t="s">
        <v>133</v>
      </c>
      <c r="AC114" s="23" t="s">
        <v>134</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105</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797</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376</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769</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770</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771</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772</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773</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774</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775</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776</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110</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101</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145</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146</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104</v>
      </c>
      <c r="D142" s="17"/>
      <c r="E142" s="17"/>
      <c r="F142" s="17"/>
      <c r="G142" s="23"/>
      <c r="H142" s="23"/>
      <c r="I142" s="23"/>
      <c r="J142" s="84" t="s">
        <v>105</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149</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1005</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150</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1005</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257</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151</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308</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309</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152</v>
      </c>
      <c r="H155" s="86" t="s">
        <v>153</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154</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251</v>
      </c>
      <c r="I158" s="118"/>
      <c r="J158" s="118"/>
      <c r="K158" s="118"/>
      <c r="L158" s="119" t="s">
        <v>355</v>
      </c>
      <c r="M158" s="120" t="s">
        <v>155</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353</v>
      </c>
      <c r="N159" s="122" t="s">
        <v>354</v>
      </c>
      <c r="O159" s="122" t="s">
        <v>356</v>
      </c>
      <c r="P159" s="122" t="s">
        <v>357</v>
      </c>
      <c r="Q159" s="122" t="s">
        <v>358</v>
      </c>
      <c r="R159" s="122" t="s">
        <v>360</v>
      </c>
      <c r="S159" s="122" t="s">
        <v>861</v>
      </c>
      <c r="T159" s="122" t="s">
        <v>862</v>
      </c>
      <c r="U159" s="122" t="s">
        <v>1069</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156</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157</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158</v>
      </c>
      <c r="I162" s="91"/>
      <c r="J162" s="91"/>
      <c r="K162" s="91"/>
      <c r="L162" s="96">
        <v>1</v>
      </c>
      <c r="M162" s="86"/>
      <c r="N162" s="86"/>
      <c r="O162" s="86"/>
      <c r="P162" s="86"/>
      <c r="Q162" s="86"/>
      <c r="R162" s="86"/>
      <c r="S162" s="86"/>
      <c r="T162" s="86"/>
      <c r="U162" s="123" t="s">
        <v>159</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258</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108</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109</v>
      </c>
      <c r="AE165" s="41" t="s">
        <v>110</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101</v>
      </c>
      <c r="AE169" s="11"/>
      <c r="AF169" s="8"/>
    </row>
    <row r="170" spans="1:62" ht="13.4" customHeight="1" outlineLevel="1" collapsed="1" x14ac:dyDescent="0.35">
      <c r="A170" s="6"/>
      <c r="B170" s="95"/>
      <c r="C170" s="12"/>
      <c r="D170" s="12">
        <v>0</v>
      </c>
      <c r="E170" s="12" t="s">
        <v>1</v>
      </c>
      <c r="F170" s="69"/>
      <c r="G170" s="70" t="s">
        <v>941</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944</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1155</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136</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137</v>
      </c>
      <c r="I177" s="111" t="s">
        <v>138</v>
      </c>
      <c r="J177" s="111" t="s">
        <v>139</v>
      </c>
      <c r="K177" s="111" t="s">
        <v>140</v>
      </c>
      <c r="L177" s="111" t="s">
        <v>141</v>
      </c>
      <c r="M177" s="111" t="s">
        <v>312</v>
      </c>
      <c r="N177" s="111" t="s">
        <v>142</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1065</v>
      </c>
      <c r="I178" s="113" t="s">
        <v>1065</v>
      </c>
      <c r="J178" s="113" t="s">
        <v>1065</v>
      </c>
      <c r="K178" s="113" t="s">
        <v>1065</v>
      </c>
      <c r="L178" s="113" t="s">
        <v>1065</v>
      </c>
      <c r="M178" s="113" t="s">
        <v>1064</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108</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109</v>
      </c>
      <c r="AE180" s="41" t="s">
        <v>110</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1195</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1194</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362</v>
      </c>
      <c r="K192" s="23" t="s">
        <v>53</v>
      </c>
      <c r="L192" s="23" t="s">
        <v>54</v>
      </c>
      <c r="M192" s="23" t="s">
        <v>55</v>
      </c>
      <c r="N192" s="23" t="s">
        <v>56</v>
      </c>
      <c r="O192" s="23" t="s">
        <v>858</v>
      </c>
      <c r="P192" s="23" t="s">
        <v>859</v>
      </c>
      <c r="Q192" s="23" t="s">
        <v>860</v>
      </c>
      <c r="R192" s="23" t="s">
        <v>1068</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376</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769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310</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160</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161</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436</v>
      </c>
      <c r="J217" s="23" t="s">
        <v>732</v>
      </c>
      <c r="K217" s="98" t="s">
        <v>162</v>
      </c>
      <c r="L217" s="98"/>
      <c r="M217" s="23"/>
      <c r="N217" s="23"/>
      <c r="O217" s="23"/>
      <c r="P217" s="23"/>
      <c r="Q217" s="23"/>
      <c r="R217" s="23"/>
      <c r="S217" s="23"/>
      <c r="T217" s="23"/>
      <c r="U217" s="23"/>
      <c r="V217" s="98" t="s">
        <v>163</v>
      </c>
      <c r="W217" s="98"/>
      <c r="X217" s="23"/>
      <c r="Y217" s="23"/>
      <c r="Z217" s="23"/>
      <c r="AA217" s="23"/>
      <c r="AB217" s="23"/>
      <c r="AC217" s="23"/>
      <c r="AD217" s="23"/>
      <c r="AE217" s="98" t="s">
        <v>359</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353</v>
      </c>
      <c r="L218" s="23" t="s">
        <v>354</v>
      </c>
      <c r="M218" s="23" t="s">
        <v>356</v>
      </c>
      <c r="N218" s="23" t="s">
        <v>357</v>
      </c>
      <c r="O218" s="23" t="s">
        <v>358</v>
      </c>
      <c r="P218" s="23" t="s">
        <v>360</v>
      </c>
      <c r="Q218" s="23" t="s">
        <v>861</v>
      </c>
      <c r="R218" s="23" t="s">
        <v>862</v>
      </c>
      <c r="S218" s="23" t="s">
        <v>1069</v>
      </c>
      <c r="T218" s="23"/>
      <c r="U218" s="23"/>
      <c r="V218" s="23" t="s">
        <v>353</v>
      </c>
      <c r="W218" s="23" t="s">
        <v>354</v>
      </c>
      <c r="X218" s="23" t="s">
        <v>356</v>
      </c>
      <c r="Y218" s="23" t="s">
        <v>357</v>
      </c>
      <c r="Z218" s="23" t="s">
        <v>358</v>
      </c>
      <c r="AA218" s="23" t="s">
        <v>360</v>
      </c>
      <c r="AB218" s="23" t="s">
        <v>861</v>
      </c>
      <c r="AC218" s="23" t="s">
        <v>862</v>
      </c>
      <c r="AD218" s="23" t="s">
        <v>1069</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797</v>
      </c>
      <c r="J219" s="99" t="s">
        <v>363</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361</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364</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126</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365</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127</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366</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128</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367</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129</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368</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130</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369</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131</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370</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132</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371</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133</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372</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134</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376</v>
      </c>
      <c r="J229" s="99" t="s">
        <v>363</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361</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364</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126</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365</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127</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366</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128</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367</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129</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368</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130</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369</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131</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370</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132</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371</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133</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372</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134</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769</v>
      </c>
      <c r="J239" s="99" t="s">
        <v>363</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361</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364</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126</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365</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127</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366</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128</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367</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129</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368</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130</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369</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131</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370</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132</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371</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133</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372</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134</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770</v>
      </c>
      <c r="J249" s="99" t="s">
        <v>363</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361</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364</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126</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365</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127</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366</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128</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367</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129</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368</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130</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369</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131</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370</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132</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371</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133</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372</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134</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771</v>
      </c>
      <c r="J259" s="99" t="s">
        <v>363</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361</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364</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126</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365</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127</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366</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128</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367</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129</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368</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130</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369</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131</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370</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132</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371</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133</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372</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134</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772</v>
      </c>
      <c r="J269" s="99" t="s">
        <v>363</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361</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364</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126</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365</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127</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366</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128</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367</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129</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368</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130</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369</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131</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370</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132</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371</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133</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372</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134</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773</v>
      </c>
      <c r="J279" s="99" t="s">
        <v>363</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361</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364</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126</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365</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127</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366</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128</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367</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129</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368</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130</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369</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131</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370</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132</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371</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133</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372</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134</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774</v>
      </c>
      <c r="J289" s="99" t="s">
        <v>363</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361</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364</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126</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365</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127</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366</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128</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367</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129</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368</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130</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369</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131</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370</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132</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371</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133</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372</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134</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775</v>
      </c>
      <c r="J299" s="99" t="s">
        <v>363</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361</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364</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126</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365</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127</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366</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128</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367</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129</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368</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130</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369</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131</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370</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132</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371</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133</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372</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134</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776</v>
      </c>
      <c r="J309" s="99" t="s">
        <v>363</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361</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364</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126</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365</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127</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366</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128</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367</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129</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368</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130</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369</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131</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370</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132</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371</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133</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372</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134</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108</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110</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311</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160</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161</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436</v>
      </c>
      <c r="J331" s="23"/>
      <c r="K331" s="98" t="s">
        <v>164</v>
      </c>
      <c r="L331" s="98"/>
      <c r="M331" s="23"/>
      <c r="N331" s="23"/>
      <c r="O331" s="23"/>
      <c r="P331" s="23"/>
      <c r="Q331" s="23"/>
      <c r="R331" s="23"/>
      <c r="S331" s="23"/>
      <c r="T331" s="23"/>
      <c r="U331" s="23"/>
      <c r="V331" s="98" t="s">
        <v>165</v>
      </c>
      <c r="W331" s="98"/>
      <c r="X331" s="23"/>
      <c r="Y331" s="23"/>
      <c r="Z331" s="23"/>
      <c r="AA331" s="23"/>
      <c r="AB331" s="23"/>
      <c r="AC331" s="23"/>
      <c r="AD331" s="23"/>
      <c r="AE331" s="98" t="s">
        <v>359</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353</v>
      </c>
      <c r="L332" s="23" t="s">
        <v>354</v>
      </c>
      <c r="M332" s="23" t="s">
        <v>356</v>
      </c>
      <c r="N332" s="23" t="s">
        <v>357</v>
      </c>
      <c r="O332" s="23" t="s">
        <v>358</v>
      </c>
      <c r="P332" s="23" t="s">
        <v>360</v>
      </c>
      <c r="Q332" s="23" t="s">
        <v>861</v>
      </c>
      <c r="R332" s="23" t="s">
        <v>862</v>
      </c>
      <c r="S332" s="23" t="s">
        <v>1069</v>
      </c>
      <c r="T332" s="23"/>
      <c r="U332" s="23"/>
      <c r="V332" s="23" t="s">
        <v>353</v>
      </c>
      <c r="W332" s="23" t="s">
        <v>354</v>
      </c>
      <c r="X332" s="23" t="s">
        <v>356</v>
      </c>
      <c r="Y332" s="23" t="s">
        <v>357</v>
      </c>
      <c r="Z332" s="23" t="s">
        <v>358</v>
      </c>
      <c r="AA332" s="23" t="s">
        <v>360</v>
      </c>
      <c r="AB332" s="23" t="s">
        <v>861</v>
      </c>
      <c r="AC332" s="23" t="s">
        <v>862</v>
      </c>
      <c r="AD332" s="23" t="s">
        <v>1069</v>
      </c>
      <c r="AE332" s="23" t="s">
        <v>358</v>
      </c>
      <c r="AF332" s="23" t="s">
        <v>358</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797</v>
      </c>
      <c r="J333" s="99" t="s">
        <v>361</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361</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126</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126</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127</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127</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128</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128</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129</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129</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130</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130</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131</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131</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132</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132</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133</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133</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134</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134</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376</v>
      </c>
      <c r="J343" s="99" t="s">
        <v>361</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361</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126</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126</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127</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127</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128</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128</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129</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129</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130</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130</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131</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131</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132</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132</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133</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133</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134</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134</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769</v>
      </c>
      <c r="J353" s="99" t="s">
        <v>361</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361</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126</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126</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127</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127</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128</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128</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129</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129</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130</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130</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131</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131</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132</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132</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133</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133</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134</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134</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770</v>
      </c>
      <c r="J363" s="99" t="s">
        <v>361</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361</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126</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126</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127</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127</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128</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128</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129</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129</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130</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130</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131</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131</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132</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132</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133</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133</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134</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134</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771</v>
      </c>
      <c r="J373" s="99" t="s">
        <v>361</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361</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126</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126</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127</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127</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128</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128</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129</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129</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130</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130</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131</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131</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132</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132</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133</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133</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134</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134</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772</v>
      </c>
      <c r="J383" s="99" t="s">
        <v>361</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361</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126</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126</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127</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127</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128</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128</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129</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129</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130</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130</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131</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131</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132</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132</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133</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133</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134</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134</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773</v>
      </c>
      <c r="J393" s="99" t="s">
        <v>361</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361</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126</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126</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127</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127</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128</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128</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129</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129</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130</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130</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131</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131</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132</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132</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133</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133</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134</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134</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774</v>
      </c>
      <c r="J403" s="99" t="s">
        <v>361</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361</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126</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126</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127</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127</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128</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128</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129</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129</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130</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130</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131</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131</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132</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132</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133</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133</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134</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134</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775</v>
      </c>
      <c r="J413" s="99" t="s">
        <v>361</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361</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126</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126</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127</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127</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128</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128</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129</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129</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130</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130</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131</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131</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132</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132</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133</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133</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134</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134</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776</v>
      </c>
      <c r="J423" s="99" t="s">
        <v>361</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361</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126</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126</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127</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127</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128</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128</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129</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129</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130</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130</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131</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131</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132</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132</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133</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133</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134</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134</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108</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110</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101</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166</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167</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168</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170</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169</v>
      </c>
      <c r="L445" s="23"/>
      <c r="M445" s="23" t="s">
        <v>808</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171</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104</v>
      </c>
      <c r="D447" s="17"/>
      <c r="E447" s="17"/>
      <c r="F447" s="17"/>
      <c r="G447" s="23"/>
      <c r="H447" s="23"/>
      <c r="I447" s="23"/>
      <c r="J447" s="84" t="s">
        <v>105</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361</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126</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127</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128</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129</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130</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131</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132</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133</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134</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211</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172</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212</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213</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173</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108</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109</v>
      </c>
      <c r="AE466" s="41" t="s">
        <v>110</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101</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174</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175</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1080</v>
      </c>
      <c r="K476" s="597"/>
      <c r="L476" s="98"/>
      <c r="M476" s="98"/>
      <c r="N476" s="98"/>
      <c r="O476" s="597"/>
      <c r="P476" s="98"/>
      <c r="Q476" s="98"/>
      <c r="R476" s="98"/>
      <c r="S476" s="22"/>
      <c r="T476" s="22"/>
      <c r="U476" s="126" t="s">
        <v>784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148</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104</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363</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364</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365</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366</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367</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368</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369</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370</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371</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372</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108</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176</v>
      </c>
      <c r="S492" s="39"/>
      <c r="T492" s="93"/>
      <c r="U492" s="93"/>
      <c r="V492" s="94" t="s">
        <v>109</v>
      </c>
      <c r="W492" s="94"/>
      <c r="X492" s="94"/>
      <c r="Y492" s="94"/>
      <c r="Z492" s="94"/>
      <c r="AA492" s="94"/>
      <c r="AB492" s="94"/>
      <c r="AC492" s="94"/>
      <c r="AD492" s="94"/>
      <c r="AE492" s="41" t="s">
        <v>110</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177</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805</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179</v>
      </c>
      <c r="U501" s="22"/>
      <c r="V501" s="22" t="s">
        <v>178</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804</v>
      </c>
      <c r="K502" s="17"/>
      <c r="L502" s="22"/>
      <c r="M502" s="22"/>
      <c r="N502" s="22"/>
      <c r="O502" s="22"/>
      <c r="P502" s="22"/>
      <c r="Q502" s="22"/>
      <c r="R502" s="22"/>
      <c r="S502" s="22"/>
      <c r="T502" s="23" t="s">
        <v>180</v>
      </c>
      <c r="U502" s="22"/>
      <c r="V502" s="22" t="s">
        <v>807</v>
      </c>
      <c r="W502" s="22"/>
      <c r="X502" s="23" t="s">
        <v>181</v>
      </c>
      <c r="Y502" s="23"/>
      <c r="Z502" s="24"/>
      <c r="AA502" s="24"/>
      <c r="AB502" s="24"/>
      <c r="AC502" s="236" t="s">
        <v>866</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787</v>
      </c>
      <c r="I503" s="584" t="s">
        <v>148</v>
      </c>
      <c r="J503" s="584" t="s">
        <v>362</v>
      </c>
      <c r="K503" s="584" t="s">
        <v>53</v>
      </c>
      <c r="L503" s="584" t="s">
        <v>54</v>
      </c>
      <c r="M503" s="584" t="s">
        <v>55</v>
      </c>
      <c r="N503" s="584" t="s">
        <v>56</v>
      </c>
      <c r="O503" s="584" t="s">
        <v>858</v>
      </c>
      <c r="P503" s="584" t="s">
        <v>859</v>
      </c>
      <c r="Q503" s="584" t="s">
        <v>860</v>
      </c>
      <c r="R503" s="584" t="s">
        <v>1068</v>
      </c>
      <c r="S503" s="583"/>
      <c r="T503" s="583" t="s">
        <v>182</v>
      </c>
      <c r="U503" s="583"/>
      <c r="V503" s="583" t="s">
        <v>806</v>
      </c>
      <c r="W503" s="583"/>
      <c r="X503" s="583"/>
      <c r="Y503" s="583"/>
      <c r="Z503" s="583"/>
      <c r="AA503" s="583"/>
      <c r="AB503" s="583"/>
      <c r="AC503" s="583" t="s">
        <v>787</v>
      </c>
      <c r="AD503" s="583" t="s">
        <v>867</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797</v>
      </c>
      <c r="I504" s="101" t="s">
        <v>363</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364</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365</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366</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367</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368</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369</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370</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371</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372</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376</v>
      </c>
      <c r="I514" s="101" t="s">
        <v>363</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364</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365</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366</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367</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368</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369</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370</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371</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372</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769</v>
      </c>
      <c r="I524" s="101" t="s">
        <v>363</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364</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365</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366</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367</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368</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369</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370</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371</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372</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770</v>
      </c>
      <c r="I534" s="101" t="s">
        <v>363</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364</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365</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366</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367</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368</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369</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370</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371</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372</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771</v>
      </c>
      <c r="I544" s="101" t="s">
        <v>363</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364</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365</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366</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367</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368</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369</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370</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371</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372</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772</v>
      </c>
      <c r="I554" s="101" t="s">
        <v>363</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364</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365</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366</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367</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368</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369</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370</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371</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372</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773</v>
      </c>
      <c r="I564" s="101" t="s">
        <v>363</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364</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365</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366</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367</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368</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369</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370</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371</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372</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774</v>
      </c>
      <c r="I574" s="101" t="s">
        <v>363</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364</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365</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366</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367</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368</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369</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370</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371</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372</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775</v>
      </c>
      <c r="I584" s="101" t="s">
        <v>363</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364</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365</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366</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367</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368</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369</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370</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371</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372</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776</v>
      </c>
      <c r="I594" s="101" t="s">
        <v>363</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364</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365</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366</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367</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368</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369</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370</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371</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372</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108</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110</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101</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981</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982</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148</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104</v>
      </c>
      <c r="D618" s="17"/>
      <c r="E618" s="17"/>
      <c r="F618" s="17"/>
      <c r="G618" s="23"/>
      <c r="H618" s="23"/>
      <c r="I618" s="23"/>
      <c r="J618" s="84" t="s">
        <v>105</v>
      </c>
      <c r="K618" s="84" t="s">
        <v>105</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983</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984</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108</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176</v>
      </c>
      <c r="S625" s="39"/>
      <c r="T625" s="93"/>
      <c r="U625" s="93"/>
      <c r="V625" s="94" t="s">
        <v>109</v>
      </c>
      <c r="W625" s="94"/>
      <c r="X625" s="94"/>
      <c r="Y625" s="94"/>
      <c r="Z625" s="94"/>
      <c r="AA625" s="94"/>
      <c r="AB625" s="94"/>
      <c r="AC625" s="94"/>
      <c r="AD625" s="94"/>
      <c r="AE625" s="41" t="s">
        <v>110</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101</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183</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184</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812</v>
      </c>
      <c r="O634" s="135"/>
      <c r="P634" s="45" t="s">
        <v>809</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811</v>
      </c>
      <c r="O635" s="17"/>
      <c r="P635" s="45" t="s">
        <v>810</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785</v>
      </c>
      <c r="O636" s="23"/>
      <c r="P636" s="23" t="s">
        <v>786</v>
      </c>
      <c r="Q636" s="22"/>
      <c r="R636" s="23"/>
      <c r="S636" s="98" t="s">
        <v>187</v>
      </c>
      <c r="T636" s="98"/>
      <c r="U636" s="23"/>
      <c r="V636" s="24" t="s">
        <v>181</v>
      </c>
      <c r="W636" s="24"/>
      <c r="X636" s="24"/>
      <c r="Y636" s="24"/>
      <c r="Z636" s="24"/>
      <c r="AA636" s="24"/>
      <c r="AB636" s="24"/>
      <c r="AC636" s="236" t="s">
        <v>866</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782</v>
      </c>
      <c r="I637" s="23" t="s">
        <v>148</v>
      </c>
      <c r="J637" s="23" t="s">
        <v>188</v>
      </c>
      <c r="K637" s="23" t="s">
        <v>189</v>
      </c>
      <c r="L637" s="23" t="s">
        <v>191</v>
      </c>
      <c r="M637" s="23"/>
      <c r="N637" s="23" t="s">
        <v>190</v>
      </c>
      <c r="O637" s="23"/>
      <c r="P637" s="23" t="s">
        <v>190</v>
      </c>
      <c r="Q637" s="22"/>
      <c r="R637" s="23"/>
      <c r="S637" s="23" t="s">
        <v>193</v>
      </c>
      <c r="T637" s="23" t="s">
        <v>192</v>
      </c>
      <c r="U637" s="23"/>
      <c r="V637" s="24"/>
      <c r="W637" s="24"/>
      <c r="X637" s="24"/>
      <c r="Y637" s="24"/>
      <c r="Z637" s="24"/>
      <c r="AA637" s="24"/>
      <c r="AB637" s="24"/>
      <c r="AC637" s="24" t="s">
        <v>787</v>
      </c>
      <c r="AD637" s="24" t="s">
        <v>867</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104</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797</v>
      </c>
      <c r="I640" s="99" t="s">
        <v>363</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364</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365</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366</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367</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368</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369</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370</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371</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372</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376</v>
      </c>
      <c r="I650" s="99" t="s">
        <v>363</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364</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365</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366</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367</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368</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369</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370</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371</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372</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769</v>
      </c>
      <c r="I660" s="99" t="s">
        <v>363</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364</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365</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366</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367</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368</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369</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370</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371</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372</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770</v>
      </c>
      <c r="I670" s="99" t="s">
        <v>363</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364</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365</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366</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367</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368</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369</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370</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371</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372</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771</v>
      </c>
      <c r="I680" s="99" t="s">
        <v>363</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364</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365</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366</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367</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368</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369</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370</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371</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372</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772</v>
      </c>
      <c r="I690" s="99" t="s">
        <v>363</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364</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365</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366</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367</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368</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369</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370</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371</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372</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773</v>
      </c>
      <c r="I700" s="99" t="s">
        <v>363</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364</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365</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366</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367</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368</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369</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370</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371</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372</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774</v>
      </c>
      <c r="I710" s="99" t="s">
        <v>363</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364</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365</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366</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367</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368</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369</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370</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371</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372</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775</v>
      </c>
      <c r="I720" s="99" t="s">
        <v>363</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364</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365</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366</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367</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368</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369</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370</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371</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372</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776</v>
      </c>
      <c r="I730" s="99" t="s">
        <v>363</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364</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365</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366</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367</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368</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369</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370</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371</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372</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108</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109</v>
      </c>
      <c r="W744" s="94"/>
      <c r="X744" s="94"/>
      <c r="Y744" s="94"/>
      <c r="Z744" s="94"/>
      <c r="AA744" s="94"/>
      <c r="AB744" s="94"/>
      <c r="AC744" s="94"/>
      <c r="AD744" s="94"/>
      <c r="AE744" s="41" t="s">
        <v>110</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101</v>
      </c>
      <c r="AE748" s="11"/>
      <c r="AF748" s="8"/>
    </row>
    <row r="749" spans="1:62" ht="13.4" customHeight="1" outlineLevel="1" collapsed="1" x14ac:dyDescent="0.35">
      <c r="A749" s="6"/>
      <c r="B749" s="95"/>
      <c r="C749" s="12"/>
      <c r="D749" s="12">
        <v>0</v>
      </c>
      <c r="E749" s="12" t="s">
        <v>1</v>
      </c>
      <c r="F749" s="69"/>
      <c r="G749" s="70" t="s">
        <v>194</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195</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104</v>
      </c>
      <c r="D757" s="17"/>
      <c r="E757" s="17"/>
      <c r="F757" s="17"/>
      <c r="G757" s="17"/>
      <c r="H757" s="17"/>
      <c r="I757" s="23"/>
      <c r="J757" s="141"/>
      <c r="K757" s="141"/>
      <c r="L757" s="108" t="s">
        <v>105</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196</v>
      </c>
      <c r="H759" s="34"/>
      <c r="I759" s="34"/>
      <c r="J759" s="29"/>
      <c r="K759" s="32"/>
      <c r="L759" s="32" t="s">
        <v>349</v>
      </c>
      <c r="M759" s="101" t="s">
        <v>362</v>
      </c>
      <c r="N759" s="101" t="s">
        <v>53</v>
      </c>
      <c r="O759" s="101" t="s">
        <v>54</v>
      </c>
      <c r="P759" s="101" t="s">
        <v>55</v>
      </c>
      <c r="Q759" s="101" t="s">
        <v>56</v>
      </c>
      <c r="R759" s="101" t="s">
        <v>858</v>
      </c>
      <c r="S759" s="101" t="s">
        <v>859</v>
      </c>
      <c r="T759" s="101" t="s">
        <v>860</v>
      </c>
      <c r="U759" s="101" t="s">
        <v>1068</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197</v>
      </c>
      <c r="L760" s="99" t="s">
        <v>361</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126</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127</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128</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129</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130</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131</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132</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133</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134</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376</v>
      </c>
      <c r="L770" s="99" t="s">
        <v>361</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126</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127</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128</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129</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130</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131</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132</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133</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134</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769</v>
      </c>
      <c r="L780" s="99" t="s">
        <v>361</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126</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127</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128</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129</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130</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131</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132</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133</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134</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770</v>
      </c>
      <c r="L790" s="99" t="s">
        <v>361</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126</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127</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128</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129</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130</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131</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132</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133</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134</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771</v>
      </c>
      <c r="L800" s="99" t="s">
        <v>361</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126</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127</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128</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129</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130</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131</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132</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133</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134</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772</v>
      </c>
      <c r="L810" s="99" t="s">
        <v>361</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126</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127</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128</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129</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130</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131</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132</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133</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134</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773</v>
      </c>
      <c r="L820" s="99" t="s">
        <v>361</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126</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127</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128</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129</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130</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131</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132</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133</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134</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774</v>
      </c>
      <c r="L830" s="99" t="s">
        <v>361</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126</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127</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128</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129</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130</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131</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132</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133</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134</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775</v>
      </c>
      <c r="L840" s="99" t="s">
        <v>361</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126</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127</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128</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129</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130</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131</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132</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133</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134</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776</v>
      </c>
      <c r="L850" s="99" t="s">
        <v>361</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126</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127</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128</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129</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130</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131</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132</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133</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134</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108</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108</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109</v>
      </c>
      <c r="AE864" s="41" t="s">
        <v>110</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198</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199</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201</v>
      </c>
      <c r="J874" s="17"/>
      <c r="K874" s="22"/>
      <c r="L874" s="22"/>
      <c r="M874" s="22"/>
      <c r="N874" s="22"/>
      <c r="O874" s="22"/>
      <c r="P874" s="22"/>
      <c r="Q874" s="22"/>
      <c r="R874" s="22"/>
      <c r="S874" s="22"/>
      <c r="T874" s="23" t="s">
        <v>202</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200</v>
      </c>
      <c r="H875" s="17"/>
      <c r="I875" s="23" t="s">
        <v>203</v>
      </c>
      <c r="J875" s="23"/>
      <c r="K875" s="23"/>
      <c r="L875" s="23"/>
      <c r="M875" s="23"/>
      <c r="N875" s="23"/>
      <c r="O875" s="23"/>
      <c r="P875" s="23"/>
      <c r="Q875" s="23"/>
      <c r="R875" s="23"/>
      <c r="S875" s="22"/>
      <c r="T875" s="23" t="s">
        <v>204</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105</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363</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364</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365</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366</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367</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368</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369</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370</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371</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372</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108</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110</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871</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205</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200</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206</v>
      </c>
      <c r="K904" s="23" t="s">
        <v>362</v>
      </c>
      <c r="L904" s="23" t="s">
        <v>53</v>
      </c>
      <c r="M904" s="23" t="s">
        <v>54</v>
      </c>
      <c r="N904" s="23" t="s">
        <v>55</v>
      </c>
      <c r="O904" s="23" t="s">
        <v>56</v>
      </c>
      <c r="P904" s="23" t="s">
        <v>858</v>
      </c>
      <c r="Q904" s="23" t="s">
        <v>859</v>
      </c>
      <c r="R904" s="23" t="s">
        <v>860</v>
      </c>
      <c r="S904" s="23" t="s">
        <v>1068</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797</v>
      </c>
      <c r="J905" s="143" t="s">
        <v>363</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364</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365</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366</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367</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368</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369</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370</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371</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372</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376</v>
      </c>
      <c r="J915" s="99" t="s">
        <v>361</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126</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127</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128</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129</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130</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131</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132</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133</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134</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769</v>
      </c>
      <c r="J925" s="99" t="s">
        <v>361</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126</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127</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128</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129</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130</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131</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132</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133</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134</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770</v>
      </c>
      <c r="J935" s="99" t="s">
        <v>361</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126</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127</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128</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129</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130</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131</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132</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133</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134</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771</v>
      </c>
      <c r="J945" s="99" t="s">
        <v>361</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126</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127</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128</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129</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130</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131</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132</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133</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134</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772</v>
      </c>
      <c r="J955" s="99" t="s">
        <v>361</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126</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127</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128</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129</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130</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131</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132</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133</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134</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773</v>
      </c>
      <c r="J965" s="99" t="s">
        <v>361</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126</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127</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128</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129</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130</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131</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132</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133</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134</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774</v>
      </c>
      <c r="J975" s="99" t="s">
        <v>361</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126</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127</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128</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129</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130</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131</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132</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133</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134</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775</v>
      </c>
      <c r="J985" s="99" t="s">
        <v>361</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126</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127</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128</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129</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130</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131</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132</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133</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134</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776</v>
      </c>
      <c r="J995" s="99" t="s">
        <v>361</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126</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127</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128</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129</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130</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131</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132</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133</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134</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108</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110</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101</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729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916</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889</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207</v>
      </c>
      <c r="M1020" s="98" t="s">
        <v>340</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148</v>
      </c>
      <c r="L1021" s="111" t="s">
        <v>208</v>
      </c>
      <c r="M1021" s="472" t="s">
        <v>186</v>
      </c>
      <c r="N1021" s="472" t="s">
        <v>351</v>
      </c>
      <c r="O1021" s="472" t="s">
        <v>350</v>
      </c>
      <c r="P1021" s="472" t="s">
        <v>185</v>
      </c>
      <c r="Q1021" s="23" t="s">
        <v>724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363</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364</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365</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366</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367</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368</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369</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370</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371</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372</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890</v>
      </c>
      <c r="H1033" s="85"/>
      <c r="I1033" s="85"/>
      <c r="J1033" s="85"/>
      <c r="K1033" s="85"/>
      <c r="L1033" s="222">
        <v>6.5</v>
      </c>
      <c r="M1033" s="85" t="s">
        <v>730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108</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109</v>
      </c>
      <c r="AE1036" s="41" t="s">
        <v>110</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379</v>
      </c>
      <c r="F6" s="319">
        <v>2</v>
      </c>
      <c r="G6" s="257"/>
      <c r="H6" s="633" t="s">
        <v>380</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381</v>
      </c>
      <c r="F7" s="325">
        <v>1</v>
      </c>
      <c r="G7" s="261"/>
      <c r="H7" s="262" t="s">
        <v>382</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388</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389</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390</v>
      </c>
      <c r="I11" s="481">
        <v>44910.676203703697</v>
      </c>
      <c r="J11" s="905" t="s">
        <v>1112</v>
      </c>
      <c r="K11" s="906"/>
      <c r="L11" s="906"/>
      <c r="M11" s="906"/>
      <c r="N11" s="906"/>
      <c r="O11" s="906"/>
      <c r="P11" s="906"/>
      <c r="Q11" s="906"/>
      <c r="R11" s="906"/>
      <c r="S11" s="906"/>
      <c r="T11" s="906"/>
      <c r="U11" s="906"/>
      <c r="V11" s="906"/>
      <c r="W11" s="906"/>
      <c r="X11" s="907"/>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391</v>
      </c>
      <c r="I12" s="369">
        <v>45121.806638773101</v>
      </c>
      <c r="J12" s="908" t="s">
        <v>1121</v>
      </c>
      <c r="K12" s="908"/>
      <c r="L12" s="908"/>
      <c r="M12" s="908"/>
      <c r="N12" s="908"/>
      <c r="O12" s="908"/>
      <c r="P12" s="908"/>
      <c r="Q12" s="908"/>
      <c r="R12" s="908"/>
      <c r="S12" s="908"/>
      <c r="T12" s="908"/>
      <c r="U12" s="908"/>
      <c r="V12" s="908"/>
      <c r="W12" s="908"/>
      <c r="X12" s="908"/>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392</v>
      </c>
      <c r="AR13" s="255"/>
      <c r="AS13" s="243"/>
      <c r="AT13" s="243"/>
      <c r="AU13" s="243"/>
    </row>
    <row r="14" spans="1:47" ht="5.15" hidden="1" customHeight="1" outlineLevel="3" x14ac:dyDescent="0.35">
      <c r="A14" s="243"/>
      <c r="B14" s="252"/>
      <c r="C14" s="245">
        <f>INT($C$6)+3.005</f>
        <v>4.0049999999999999</v>
      </c>
      <c r="D14" s="268" t="s">
        <v>388</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393</v>
      </c>
      <c r="I15" s="275" t="s">
        <v>394</v>
      </c>
      <c r="J15" s="276">
        <v>15</v>
      </c>
      <c r="K15" s="275" t="s">
        <v>395</v>
      </c>
      <c r="L15" s="276">
        <v>8.43</v>
      </c>
      <c r="M15" s="273" t="s">
        <v>396</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397</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398</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399</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400</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392</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110</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379</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381</v>
      </c>
      <c r="F30" s="325">
        <v>1</v>
      </c>
      <c r="G30" s="261"/>
      <c r="H30" s="262" t="s">
        <v>401</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385</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386</v>
      </c>
      <c r="C38" s="245">
        <f>INT(MAX($C$40:$C$173))+1</f>
        <v>5</v>
      </c>
      <c r="D38" s="268" t="s">
        <v>387</v>
      </c>
      <c r="E38" s="325"/>
      <c r="F38" s="325"/>
      <c r="G38" s="268"/>
      <c r="AQ38" s="268"/>
      <c r="AR38" s="255"/>
      <c r="AS38" s="243"/>
      <c r="AT38" s="243"/>
      <c r="AU38" s="243"/>
    </row>
    <row r="39" spans="1:47" outlineLevel="1" x14ac:dyDescent="0.35">
      <c r="A39" s="243"/>
      <c r="B39" s="252"/>
      <c r="C39" s="245">
        <f>INT($C$29)+1</f>
        <v>2</v>
      </c>
      <c r="D39" s="268"/>
      <c r="E39" s="325"/>
      <c r="F39" s="325"/>
      <c r="G39" s="268"/>
      <c r="H39" s="285" t="s">
        <v>402</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388</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403</v>
      </c>
      <c r="I41" s="289"/>
      <c r="J41" s="290">
        <v>0</v>
      </c>
      <c r="K41" s="273"/>
      <c r="L41" s="273" t="s">
        <v>869</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404</v>
      </c>
      <c r="I42" s="289"/>
      <c r="J42" s="290">
        <v>0</v>
      </c>
      <c r="K42" s="273"/>
      <c r="L42" s="273" t="s">
        <v>405</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406</v>
      </c>
      <c r="I43" s="289" t="s">
        <v>407</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408</v>
      </c>
      <c r="I44" s="289" t="s">
        <v>407</v>
      </c>
      <c r="J44" s="290">
        <v>10</v>
      </c>
      <c r="K44" s="273"/>
      <c r="L44" s="273" t="s">
        <v>409</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410</v>
      </c>
      <c r="I45" s="289"/>
      <c r="J45" s="290">
        <v>0</v>
      </c>
      <c r="K45" s="273"/>
      <c r="L45" s="273" t="s">
        <v>411</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412</v>
      </c>
      <c r="I46" s="292" t="s">
        <v>413</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414</v>
      </c>
      <c r="I47" s="289"/>
      <c r="J47" s="290">
        <v>1.25</v>
      </c>
      <c r="K47" s="273"/>
      <c r="L47" s="273" t="s">
        <v>415</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416</v>
      </c>
      <c r="I48" s="289" t="s">
        <v>417</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418</v>
      </c>
      <c r="I49" s="273"/>
      <c r="J49" s="276">
        <v>35</v>
      </c>
      <c r="K49" s="273"/>
      <c r="L49" s="273" t="s">
        <v>931</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419</v>
      </c>
      <c r="I50" s="289" t="s">
        <v>413</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1205</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1206</v>
      </c>
      <c r="I54" s="289"/>
      <c r="J54" s="273" t="s">
        <v>1207</v>
      </c>
      <c r="K54" s="273" t="s">
        <v>1208</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420</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421</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422</v>
      </c>
      <c r="J59" s="296"/>
      <c r="K59" s="296" t="s">
        <v>423</v>
      </c>
      <c r="L59" s="296"/>
      <c r="M59" s="296" t="s">
        <v>424</v>
      </c>
      <c r="N59" s="296"/>
      <c r="O59" s="296" t="s">
        <v>425</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426</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426</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392</v>
      </c>
      <c r="AR62" s="255"/>
      <c r="AS62" s="243"/>
      <c r="AT62" s="243"/>
      <c r="AU62" s="243"/>
    </row>
    <row r="63" spans="1:47" outlineLevel="1" x14ac:dyDescent="0.35">
      <c r="A63" s="243"/>
      <c r="B63" s="252"/>
      <c r="C63" s="245">
        <f>INT($C$29)+1</f>
        <v>2</v>
      </c>
      <c r="D63" s="268"/>
      <c r="E63" s="325"/>
      <c r="F63" s="325"/>
      <c r="G63" s="268"/>
      <c r="H63" s="285" t="s">
        <v>427</v>
      </c>
      <c r="I63" s="286"/>
      <c r="J63" s="287"/>
      <c r="K63" s="299" t="s">
        <v>428</v>
      </c>
      <c r="L63" s="299" t="s">
        <v>429</v>
      </c>
      <c r="M63" s="300"/>
      <c r="N63" s="301"/>
      <c r="O63" s="258" t="s">
        <v>430</v>
      </c>
      <c r="P63" s="258"/>
      <c r="Q63" s="258" t="s">
        <v>431</v>
      </c>
      <c r="R63" s="258"/>
      <c r="S63" s="302" t="s">
        <v>21</v>
      </c>
      <c r="T63" s="287"/>
      <c r="U63" s="640" t="s">
        <v>432</v>
      </c>
      <c r="V63" s="258" t="s">
        <v>935</v>
      </c>
      <c r="W63" s="287"/>
      <c r="X63" s="301" t="s">
        <v>434</v>
      </c>
      <c r="Y63" s="303" t="s">
        <v>433</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435</v>
      </c>
      <c r="I64" s="302" t="s">
        <v>436</v>
      </c>
      <c r="J64" s="301"/>
      <c r="K64" s="299"/>
      <c r="L64" s="299" t="s">
        <v>437</v>
      </c>
      <c r="M64" s="300"/>
      <c r="N64" s="301"/>
      <c r="O64" s="302" t="s">
        <v>439</v>
      </c>
      <c r="P64" s="302" t="s">
        <v>440</v>
      </c>
      <c r="Q64" s="302" t="s">
        <v>439</v>
      </c>
      <c r="R64" s="302" t="s">
        <v>440</v>
      </c>
      <c r="S64" s="302" t="s">
        <v>438</v>
      </c>
      <c r="T64" s="301" t="s">
        <v>441</v>
      </c>
      <c r="U64" s="301" t="s">
        <v>442</v>
      </c>
      <c r="V64" s="302" t="s">
        <v>936</v>
      </c>
      <c r="W64" s="301"/>
      <c r="X64" s="301" t="s">
        <v>443</v>
      </c>
      <c r="Y64" s="579" t="s">
        <v>422</v>
      </c>
      <c r="Z64" s="579"/>
      <c r="AA64" s="579"/>
      <c r="AB64" s="579" t="s">
        <v>423</v>
      </c>
      <c r="AC64" s="579"/>
      <c r="AD64" s="579"/>
      <c r="AE64" s="579" t="s">
        <v>425</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388</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723</v>
      </c>
      <c r="Y66" s="273"/>
      <c r="Z66" s="273"/>
      <c r="AA66" s="273"/>
      <c r="AB66" s="273"/>
      <c r="AC66" s="273"/>
      <c r="AD66" s="273"/>
      <c r="AE66" s="273"/>
      <c r="AF66" s="273"/>
      <c r="AG66" s="273"/>
      <c r="AH66" s="273" t="s">
        <v>1081</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722</v>
      </c>
      <c r="Z67" s="295"/>
      <c r="AA67" s="295"/>
      <c r="AB67" s="295"/>
      <c r="AC67" s="295"/>
      <c r="AD67" s="467"/>
      <c r="AE67" s="360"/>
      <c r="AF67" s="273"/>
      <c r="AG67" s="273"/>
      <c r="AH67" s="289"/>
      <c r="AI67" s="295" t="s">
        <v>1082</v>
      </c>
      <c r="AJ67" s="295"/>
      <c r="AK67" s="289"/>
      <c r="AL67" s="289"/>
      <c r="AM67" s="289"/>
      <c r="AN67" s="295" t="s">
        <v>1083</v>
      </c>
      <c r="AO67" s="295"/>
      <c r="AP67" s="295"/>
      <c r="AQ67" s="268"/>
      <c r="AR67" s="255"/>
      <c r="AS67" s="243"/>
      <c r="AT67" s="243"/>
      <c r="AU67" s="243"/>
    </row>
    <row r="68" spans="1:47" ht="45" customHeight="1" outlineLevel="2" x14ac:dyDescent="0.35">
      <c r="A68" s="243"/>
      <c r="B68" s="252"/>
      <c r="C68" s="245">
        <f>INT($C$29)+2</f>
        <v>3</v>
      </c>
      <c r="D68" s="268"/>
      <c r="E68" s="839" t="s">
        <v>1093</v>
      </c>
      <c r="F68" s="839" t="s">
        <v>1094</v>
      </c>
      <c r="G68" s="268"/>
      <c r="H68" s="273"/>
      <c r="I68" s="289" t="s">
        <v>436</v>
      </c>
      <c r="J68" s="289" t="s">
        <v>148</v>
      </c>
      <c r="K68" s="289" t="s">
        <v>147</v>
      </c>
      <c r="L68" s="289" t="s">
        <v>429</v>
      </c>
      <c r="M68" s="273"/>
      <c r="N68" s="521" t="s">
        <v>801</v>
      </c>
      <c r="O68" s="678" t="s">
        <v>800</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1084</v>
      </c>
      <c r="AI68" s="289" t="s">
        <v>1085</v>
      </c>
      <c r="AJ68" s="289" t="s">
        <v>1086</v>
      </c>
      <c r="AK68" s="521" t="s">
        <v>1087</v>
      </c>
      <c r="AL68" s="521" t="s">
        <v>1088</v>
      </c>
      <c r="AM68" s="521" t="s">
        <v>1089</v>
      </c>
      <c r="AN68" s="521" t="s">
        <v>1090</v>
      </c>
      <c r="AO68" s="521" t="s">
        <v>1091</v>
      </c>
      <c r="AP68" s="521" t="s">
        <v>1092</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797</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742</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734</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735</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736</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737</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738</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739</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740</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741</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392</v>
      </c>
      <c r="AR170" s="255"/>
      <c r="AS170" s="243"/>
      <c r="AT170" s="243"/>
      <c r="AU170" s="243"/>
    </row>
    <row r="171" spans="1:47" ht="5.15" hidden="1" customHeight="1" outlineLevel="3" x14ac:dyDescent="0.35">
      <c r="A171" s="243"/>
      <c r="B171" s="252"/>
      <c r="C171" s="245">
        <f>INT($C$29)+3.005</f>
        <v>4.0049999999999999</v>
      </c>
      <c r="D171" s="268" t="s">
        <v>388</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444</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392</v>
      </c>
      <c r="AR173" s="255"/>
      <c r="AS173" s="243"/>
      <c r="AT173" s="243"/>
      <c r="AU173" s="243"/>
    </row>
    <row r="174" spans="1:47" outlineLevel="1" x14ac:dyDescent="0.35">
      <c r="A174" s="243"/>
      <c r="B174" s="252"/>
      <c r="C174" s="245">
        <f>INT($C$29)+1</f>
        <v>2</v>
      </c>
      <c r="D174" s="268"/>
      <c r="E174" s="325"/>
      <c r="F174" s="325"/>
      <c r="G174" s="268"/>
      <c r="H174" s="285" t="s">
        <v>445</v>
      </c>
      <c r="I174" s="309"/>
      <c r="J174" s="302" t="s">
        <v>446</v>
      </c>
      <c r="K174" s="258" t="s">
        <v>447</v>
      </c>
      <c r="L174" s="258"/>
      <c r="M174" s="258"/>
      <c r="N174" s="302"/>
      <c r="O174" s="258" t="s">
        <v>448</v>
      </c>
      <c r="P174" s="258"/>
      <c r="Q174" s="258"/>
      <c r="R174" s="258"/>
      <c r="S174" s="258"/>
      <c r="T174" s="258"/>
      <c r="U174" s="258" t="s">
        <v>449</v>
      </c>
      <c r="V174" s="258"/>
      <c r="W174" s="258"/>
      <c r="X174" s="258"/>
      <c r="Y174" s="303"/>
      <c r="Z174" s="303"/>
      <c r="AA174" s="303"/>
      <c r="AB174" s="310"/>
      <c r="AC174" s="310" t="s">
        <v>1209</v>
      </c>
      <c r="AD174" s="310"/>
      <c r="AE174" s="310"/>
      <c r="AF174" s="310"/>
      <c r="AG174" s="303" t="s">
        <v>1101</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450</v>
      </c>
      <c r="P175" s="302" t="s">
        <v>451</v>
      </c>
      <c r="Q175" s="302" t="s">
        <v>452</v>
      </c>
      <c r="R175" s="302" t="s">
        <v>868</v>
      </c>
      <c r="S175" s="302" t="s">
        <v>453</v>
      </c>
      <c r="T175" s="302" t="s">
        <v>454</v>
      </c>
      <c r="U175" s="258" t="s">
        <v>455</v>
      </c>
      <c r="V175" s="258"/>
      <c r="W175" s="258"/>
      <c r="X175" s="258"/>
      <c r="Y175" s="303"/>
      <c r="Z175" s="303"/>
      <c r="AA175" s="303"/>
      <c r="AB175" s="310"/>
      <c r="AC175" s="310" t="s">
        <v>1207</v>
      </c>
      <c r="AD175" s="310" t="s">
        <v>1208</v>
      </c>
      <c r="AE175" s="310"/>
      <c r="AF175" s="310"/>
      <c r="AG175" s="310" t="s">
        <v>1102</v>
      </c>
      <c r="AH175" s="310" t="s">
        <v>1103</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388</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456</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457</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458</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459</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460</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461</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462</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463</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464</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465</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466</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467</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392</v>
      </c>
      <c r="AR189" s="255"/>
      <c r="AS189" s="243"/>
      <c r="AT189" s="243"/>
      <c r="AU189" s="243"/>
    </row>
    <row r="190" spans="1:47" ht="5.15" hidden="1" customHeight="1" outlineLevel="3" x14ac:dyDescent="0.35">
      <c r="A190" s="243"/>
      <c r="B190" s="252"/>
      <c r="C190" s="245">
        <f>INT($C$29)+3.005</f>
        <v>4.0049999999999999</v>
      </c>
      <c r="D190" s="268" t="s">
        <v>388</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870</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392</v>
      </c>
      <c r="AR192" s="255"/>
      <c r="AS192" s="243"/>
      <c r="AT192" s="243"/>
      <c r="AU192" s="243"/>
    </row>
    <row r="193" spans="1:47" outlineLevel="1" x14ac:dyDescent="0.35">
      <c r="A193" s="243"/>
      <c r="B193" s="252"/>
      <c r="C193" s="245">
        <f>INT($C$29)+1</f>
        <v>2</v>
      </c>
      <c r="D193" s="268"/>
      <c r="E193" s="325"/>
      <c r="F193" s="325"/>
      <c r="G193" s="268"/>
      <c r="H193" s="285" t="s">
        <v>468</v>
      </c>
      <c r="I193" s="286"/>
      <c r="J193" s="313" t="s">
        <v>361</v>
      </c>
      <c r="K193" s="313" t="s">
        <v>126</v>
      </c>
      <c r="L193" s="313" t="s">
        <v>127</v>
      </c>
      <c r="M193" s="313" t="s">
        <v>128</v>
      </c>
      <c r="N193" s="313" t="s">
        <v>129</v>
      </c>
      <c r="O193" s="313" t="s">
        <v>130</v>
      </c>
      <c r="P193" s="313" t="s">
        <v>131</v>
      </c>
      <c r="Q193" s="313" t="s">
        <v>132</v>
      </c>
      <c r="R193" s="313" t="s">
        <v>133</v>
      </c>
      <c r="S193" s="313" t="s">
        <v>134</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388</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470</v>
      </c>
      <c r="I195" s="289"/>
      <c r="J195" s="314">
        <v>50</v>
      </c>
      <c r="K195" s="273"/>
      <c r="L195" s="273"/>
      <c r="M195" s="273" t="s">
        <v>471</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472</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473</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474</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475</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476</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477</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478</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479</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480</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481</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392</v>
      </c>
      <c r="AR207" s="255"/>
      <c r="AS207" s="243"/>
      <c r="AT207" s="243"/>
      <c r="AU207" s="243"/>
    </row>
    <row r="208" spans="1:47" outlineLevel="1" x14ac:dyDescent="0.35">
      <c r="A208" s="243"/>
      <c r="B208" s="252"/>
      <c r="C208" s="245">
        <f>INT($C$29)+1</f>
        <v>2</v>
      </c>
      <c r="D208" s="268"/>
      <c r="E208" s="325"/>
      <c r="F208" s="325"/>
      <c r="G208" s="268"/>
      <c r="H208" s="285" t="s">
        <v>482</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388</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483</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392</v>
      </c>
      <c r="AR211" s="255"/>
      <c r="AS211" s="243"/>
      <c r="AT211" s="243"/>
      <c r="AU211" s="243"/>
    </row>
    <row r="212" spans="1:47" outlineLevel="1" x14ac:dyDescent="0.35">
      <c r="A212" s="243"/>
      <c r="B212" s="252"/>
      <c r="C212" s="245">
        <f>INT($C$29)+1</f>
        <v>2</v>
      </c>
      <c r="D212" s="268"/>
      <c r="E212" s="325"/>
      <c r="F212" s="325"/>
      <c r="G212" s="268"/>
      <c r="H212" s="285" t="s">
        <v>484</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388</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485</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392</v>
      </c>
      <c r="AR216" s="255"/>
      <c r="AS216" s="243"/>
      <c r="AT216" s="243"/>
      <c r="AU216" s="243"/>
    </row>
    <row r="217" spans="1:47" ht="15" customHeight="1" outlineLevel="1" x14ac:dyDescent="0.35">
      <c r="A217" s="243"/>
      <c r="B217" s="252"/>
      <c r="C217" s="245">
        <f>INT($C$29)+1</f>
        <v>2</v>
      </c>
      <c r="D217" s="268"/>
      <c r="E217" s="325"/>
      <c r="F217" s="325"/>
      <c r="G217" s="268"/>
      <c r="H217" s="285" t="s">
        <v>925</v>
      </c>
      <c r="I217" s="286"/>
      <c r="J217" s="616" t="s">
        <v>927</v>
      </c>
      <c r="K217" s="616" t="s">
        <v>927</v>
      </c>
      <c r="L217" s="616" t="s">
        <v>926</v>
      </c>
      <c r="M217" s="616" t="s">
        <v>926</v>
      </c>
      <c r="N217" s="302"/>
      <c r="O217" s="302" t="s">
        <v>947</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388</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392</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110</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379</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381</v>
      </c>
      <c r="F234" s="322">
        <v>1</v>
      </c>
      <c r="G234" s="261"/>
      <c r="H234" s="262" t="s">
        <v>487</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422</v>
      </c>
      <c r="L238" s="326"/>
      <c r="M238" s="326"/>
      <c r="N238" s="326" t="s">
        <v>423</v>
      </c>
      <c r="O238" s="326"/>
      <c r="P238" s="326"/>
      <c r="Q238" s="326"/>
      <c r="R238" s="326" t="s">
        <v>425</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488</v>
      </c>
      <c r="M239" s="315" t="s">
        <v>4</v>
      </c>
      <c r="N239" s="315" t="s">
        <v>489</v>
      </c>
      <c r="O239" s="315" t="s">
        <v>490</v>
      </c>
      <c r="P239" s="315" t="s">
        <v>491</v>
      </c>
      <c r="Q239" s="315" t="s">
        <v>492</v>
      </c>
      <c r="R239" s="315" t="s">
        <v>489</v>
      </c>
      <c r="S239" s="315" t="s">
        <v>490</v>
      </c>
      <c r="T239" s="315" t="s">
        <v>491</v>
      </c>
      <c r="U239" s="315" t="s">
        <v>492</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385</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493</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386</v>
      </c>
      <c r="C242" s="245">
        <f>INT(MAX($C$245:$C$358))+1</f>
        <v>5</v>
      </c>
      <c r="D242" s="268" t="s">
        <v>387</v>
      </c>
      <c r="E242" s="325"/>
      <c r="F242" s="325"/>
      <c r="G242" s="268"/>
      <c r="H242" s="325" t="s">
        <v>494</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386</v>
      </c>
      <c r="C243" s="245">
        <f>INT(MAX($C$245:$C$358))+1</f>
        <v>5</v>
      </c>
      <c r="D243" s="268" t="s">
        <v>387</v>
      </c>
      <c r="E243" s="325"/>
      <c r="F243" s="325"/>
      <c r="G243" s="268"/>
      <c r="H243" s="325" t="s">
        <v>973</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495</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388</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496</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497</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392</v>
      </c>
      <c r="AR249" s="255"/>
      <c r="AS249" s="243"/>
      <c r="AT249" s="243"/>
      <c r="AU249" s="243"/>
    </row>
    <row r="250" spans="1:47" outlineLevel="1" x14ac:dyDescent="0.35">
      <c r="A250" s="243"/>
      <c r="B250" s="252"/>
      <c r="C250" s="245">
        <f>INT($C$233)+1</f>
        <v>2</v>
      </c>
      <c r="D250" s="268"/>
      <c r="E250" s="325"/>
      <c r="F250" s="325"/>
      <c r="G250" s="268"/>
      <c r="H250" s="328" t="s">
        <v>498</v>
      </c>
      <c r="I250" s="258" t="s">
        <v>499</v>
      </c>
      <c r="J250" s="331"/>
      <c r="K250" s="258" t="s">
        <v>500</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388</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826</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501</v>
      </c>
      <c r="X252" s="295"/>
      <c r="Y252" s="295"/>
      <c r="Z252" s="295"/>
      <c r="AA252" s="295"/>
      <c r="AB252" s="273"/>
      <c r="AC252" s="909" t="s">
        <v>502</v>
      </c>
      <c r="AD252" s="910"/>
      <c r="AE252" s="910"/>
      <c r="AF252" s="911"/>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825</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2"/>
      <c r="AD253" s="913"/>
      <c r="AE253" s="913"/>
      <c r="AF253" s="914"/>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824</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5"/>
      <c r="AD254" s="916"/>
      <c r="AE254" s="916"/>
      <c r="AF254" s="917"/>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503</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09" t="s">
        <v>504</v>
      </c>
      <c r="AD255" s="910"/>
      <c r="AE255" s="910"/>
      <c r="AF255" s="911"/>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505</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5"/>
      <c r="AD256" s="916"/>
      <c r="AE256" s="916"/>
      <c r="AF256" s="917"/>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506</v>
      </c>
      <c r="F257" s="325"/>
      <c r="G257" s="268"/>
      <c r="H257" s="338" t="s">
        <v>507</v>
      </c>
      <c r="I257" s="296" t="s">
        <v>508</v>
      </c>
      <c r="J257" s="339"/>
      <c r="K257" s="276">
        <f>COUNTA($H$258:$H$313)</f>
        <v>3</v>
      </c>
      <c r="L257" s="276">
        <f>COUNTA($I$258:$I$313)/K257</f>
        <v>8</v>
      </c>
      <c r="M257" s="340">
        <v>-8</v>
      </c>
      <c r="N257" s="296" t="s">
        <v>788</v>
      </c>
      <c r="O257" s="296"/>
      <c r="P257" s="296"/>
      <c r="Q257" s="296"/>
      <c r="R257" s="296" t="s">
        <v>509</v>
      </c>
      <c r="S257" s="296"/>
      <c r="T257" s="296"/>
      <c r="U257" s="296"/>
      <c r="V257" s="273"/>
      <c r="W257" s="341" t="s">
        <v>510</v>
      </c>
      <c r="X257" s="341" t="s">
        <v>511</v>
      </c>
      <c r="Y257" s="341" t="s">
        <v>512</v>
      </c>
      <c r="Z257" s="341" t="s">
        <v>513</v>
      </c>
      <c r="AA257" s="342"/>
      <c r="AB257" s="273"/>
      <c r="AC257" s="341" t="s">
        <v>510</v>
      </c>
      <c r="AD257" s="341" t="s">
        <v>511</v>
      </c>
      <c r="AE257" s="341" t="s">
        <v>512</v>
      </c>
      <c r="AF257" s="341" t="s">
        <v>513</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514</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515</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516</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517</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518</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519</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520</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521</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514</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515</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522</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523</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524</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525</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526</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527</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514</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515</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522</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523</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524</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525</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526</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527</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1006</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392</v>
      </c>
      <c r="AR313" s="255"/>
      <c r="AS313" s="243"/>
      <c r="AT313" s="243"/>
      <c r="AU313" s="243"/>
    </row>
    <row r="314" spans="1:51" outlineLevel="2" x14ac:dyDescent="0.35">
      <c r="A314" s="243"/>
      <c r="B314" s="252"/>
      <c r="C314" s="245">
        <f>INT($C$233)+2</f>
        <v>3</v>
      </c>
      <c r="D314" s="268"/>
      <c r="E314" s="325" t="s">
        <v>506</v>
      </c>
      <c r="F314" s="325"/>
      <c r="G314" s="268"/>
      <c r="H314" s="338" t="s">
        <v>507</v>
      </c>
      <c r="I314" s="296" t="s">
        <v>508</v>
      </c>
      <c r="J314" s="296"/>
      <c r="K314" s="273"/>
      <c r="L314" s="273"/>
      <c r="M314" s="273"/>
      <c r="N314" s="296" t="s">
        <v>528</v>
      </c>
      <c r="O314" s="296"/>
      <c r="P314" s="296"/>
      <c r="Q314" s="296"/>
      <c r="R314" s="273" t="s">
        <v>529</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530</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531</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532</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517</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518</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519</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520</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521</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530</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531</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532</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517</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518</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519</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520</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521</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530</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531</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532</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517</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518</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519</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520</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521</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392</v>
      </c>
      <c r="AR339" s="255"/>
      <c r="AS339" s="243"/>
      <c r="AT339" s="243"/>
      <c r="AU339" s="243"/>
    </row>
    <row r="340" spans="1:51" outlineLevel="2" collapsed="1" x14ac:dyDescent="0.35">
      <c r="A340" s="243"/>
      <c r="B340" s="252"/>
      <c r="C340" s="245">
        <f>INT($C$233+3)</f>
        <v>4</v>
      </c>
      <c r="D340" s="268"/>
      <c r="E340" s="325"/>
      <c r="F340" s="325"/>
      <c r="G340" s="268"/>
      <c r="H340" s="338" t="s">
        <v>533</v>
      </c>
      <c r="I340" s="296" t="s">
        <v>534</v>
      </c>
      <c r="J340" s="295"/>
      <c r="K340" s="273"/>
      <c r="L340" s="273"/>
      <c r="M340" s="273"/>
      <c r="N340" s="273"/>
      <c r="O340" s="918" t="s">
        <v>967</v>
      </c>
      <c r="P340" s="919"/>
      <c r="Q340" s="919"/>
      <c r="R340" s="919"/>
      <c r="S340" s="919"/>
      <c r="T340" s="919"/>
      <c r="U340" s="919"/>
      <c r="V340" s="919"/>
      <c r="W340" s="919"/>
      <c r="X340" s="920"/>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1"/>
      <c r="P341" s="922"/>
      <c r="Q341" s="922"/>
      <c r="R341" s="922"/>
      <c r="S341" s="922"/>
      <c r="T341" s="922"/>
      <c r="U341" s="922"/>
      <c r="V341" s="922"/>
      <c r="W341" s="922"/>
      <c r="X341" s="923"/>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535</v>
      </c>
      <c r="I342" s="273">
        <v>1</v>
      </c>
      <c r="J342" s="273" t="b">
        <f>COUNTA(K342:M342)&gt;0</f>
        <v>0</v>
      </c>
      <c r="K342" s="290"/>
      <c r="L342" s="290"/>
      <c r="M342" s="290"/>
      <c r="N342" s="273"/>
      <c r="O342" s="921"/>
      <c r="P342" s="922"/>
      <c r="Q342" s="922"/>
      <c r="R342" s="922"/>
      <c r="S342" s="922"/>
      <c r="T342" s="922"/>
      <c r="U342" s="922"/>
      <c r="V342" s="922"/>
      <c r="W342" s="922"/>
      <c r="X342" s="923"/>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4"/>
      <c r="P343" s="925"/>
      <c r="Q343" s="925"/>
      <c r="R343" s="925"/>
      <c r="S343" s="925"/>
      <c r="T343" s="925"/>
      <c r="U343" s="925"/>
      <c r="V343" s="925"/>
      <c r="W343" s="925"/>
      <c r="X343" s="926"/>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1005</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392</v>
      </c>
      <c r="AR348" s="255"/>
      <c r="AS348" s="243"/>
      <c r="AT348" s="243"/>
      <c r="AU348" s="243"/>
    </row>
    <row r="349" spans="1:51" outlineLevel="2" collapsed="1" x14ac:dyDescent="0.35">
      <c r="A349" s="243"/>
      <c r="B349" s="252"/>
      <c r="C349" s="245">
        <f>INT($C$233+3)</f>
        <v>4</v>
      </c>
      <c r="D349" s="268"/>
      <c r="E349" s="325"/>
      <c r="F349" s="325"/>
      <c r="G349" s="268"/>
      <c r="H349" s="338" t="s">
        <v>507</v>
      </c>
      <c r="I349" s="273" t="s">
        <v>536</v>
      </c>
      <c r="J349" s="273"/>
      <c r="K349" s="273"/>
      <c r="L349" s="273"/>
      <c r="M349" s="273"/>
      <c r="N349" s="296" t="s">
        <v>537</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538</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392</v>
      </c>
      <c r="AR353" s="255"/>
      <c r="AS353" s="243"/>
      <c r="AT353" s="243"/>
      <c r="AU353" s="243"/>
    </row>
    <row r="354" spans="1:47" outlineLevel="2" collapsed="1" x14ac:dyDescent="0.35">
      <c r="A354" s="243"/>
      <c r="B354" s="252"/>
      <c r="C354" s="245">
        <f>INT($C$233+3)</f>
        <v>4</v>
      </c>
      <c r="D354" s="268"/>
      <c r="E354" s="325"/>
      <c r="F354" s="325"/>
      <c r="G354" s="268"/>
      <c r="H354" s="371" t="s">
        <v>539</v>
      </c>
      <c r="I354" s="289" t="s">
        <v>486</v>
      </c>
      <c r="J354" s="273"/>
      <c r="K354" s="275" t="s">
        <v>540</v>
      </c>
      <c r="L354" s="289">
        <f>COUNTA($H$355:$H$358)</f>
        <v>3</v>
      </c>
      <c r="M354" s="276">
        <v>-6</v>
      </c>
      <c r="N354" s="273"/>
      <c r="O354" s="273"/>
      <c r="P354" s="273"/>
      <c r="Q354" s="273"/>
      <c r="R354" s="296" t="s">
        <v>541</v>
      </c>
      <c r="S354" s="295"/>
      <c r="T354" s="295"/>
      <c r="U354" s="295"/>
      <c r="V354" s="273"/>
      <c r="W354" s="273" t="s">
        <v>542</v>
      </c>
      <c r="X354" s="273" t="s">
        <v>543</v>
      </c>
      <c r="Y354" s="273" t="s">
        <v>544</v>
      </c>
      <c r="Z354" s="273" t="s">
        <v>545</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546</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798</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799</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392</v>
      </c>
      <c r="AR358" s="255"/>
      <c r="AS358" s="243"/>
      <c r="AT358" s="243"/>
      <c r="AU358" s="243"/>
    </row>
    <row r="359" spans="1:47" outlineLevel="1" x14ac:dyDescent="0.35">
      <c r="A359" s="243"/>
      <c r="B359" s="252"/>
      <c r="C359" s="245">
        <f>INT($C$233)+1</f>
        <v>2</v>
      </c>
      <c r="D359" s="268"/>
      <c r="E359" s="325"/>
      <c r="F359" s="325"/>
      <c r="G359" s="268"/>
      <c r="H359" s="328" t="s">
        <v>547</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388</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508</v>
      </c>
      <c r="J361" s="296"/>
      <c r="K361" s="273"/>
      <c r="L361" s="273"/>
      <c r="M361" s="273"/>
      <c r="N361" s="296" t="s">
        <v>548</v>
      </c>
      <c r="O361" s="296"/>
      <c r="P361" s="296"/>
      <c r="Q361" s="296"/>
      <c r="R361" s="273"/>
      <c r="S361" s="273"/>
      <c r="T361" s="273"/>
      <c r="U361" s="273"/>
      <c r="V361" s="273" t="s">
        <v>549</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530</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531</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532</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517</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518</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519</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520</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521</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392</v>
      </c>
      <c r="AR370" s="255"/>
      <c r="AS370" s="243"/>
      <c r="AT370" s="243"/>
      <c r="AU370" s="243"/>
    </row>
    <row r="371" spans="1:47" outlineLevel="2" collapsed="1" x14ac:dyDescent="0.35">
      <c r="A371" s="243"/>
      <c r="B371" s="252"/>
      <c r="C371" s="245">
        <f>INT($C$233+3)</f>
        <v>4</v>
      </c>
      <c r="D371" s="268"/>
      <c r="E371" s="325"/>
      <c r="F371" s="325"/>
      <c r="G371" s="268"/>
      <c r="H371" s="338"/>
      <c r="I371" s="296" t="s">
        <v>508</v>
      </c>
      <c r="J371" s="296"/>
      <c r="K371" s="273"/>
      <c r="L371" s="273"/>
      <c r="M371" s="273"/>
      <c r="N371" s="296" t="s">
        <v>802</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530</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531</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532</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517</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518</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519</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520</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521</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392</v>
      </c>
      <c r="AR380" s="255"/>
      <c r="AS380" s="243"/>
      <c r="AT380" s="243"/>
      <c r="AU380" s="243"/>
    </row>
    <row r="381" spans="1:47" outlineLevel="2" collapsed="1" x14ac:dyDescent="0.35">
      <c r="A381" s="243"/>
      <c r="B381" s="252"/>
      <c r="C381" s="245">
        <f>INT($C$233+3)</f>
        <v>4</v>
      </c>
      <c r="D381" s="268"/>
      <c r="E381" s="325"/>
      <c r="F381" s="325"/>
      <c r="G381" s="268"/>
      <c r="H381" s="338"/>
      <c r="I381" s="296" t="s">
        <v>508</v>
      </c>
      <c r="J381" s="296"/>
      <c r="K381" s="273"/>
      <c r="L381" s="273"/>
      <c r="M381" s="273"/>
      <c r="N381" s="296" t="s">
        <v>550</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530</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531</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532</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517</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518</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519</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520</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521</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392</v>
      </c>
      <c r="AR390" s="255"/>
      <c r="AS390" s="243"/>
      <c r="AT390" s="243"/>
      <c r="AU390" s="243"/>
    </row>
    <row r="391" spans="1:47" outlineLevel="2" x14ac:dyDescent="0.35">
      <c r="A391" s="243"/>
      <c r="B391" s="252"/>
      <c r="C391" s="245">
        <f t="shared" ref="C391:C396" si="61">INT($C$233)+3</f>
        <v>4</v>
      </c>
      <c r="D391" s="268"/>
      <c r="E391" s="325"/>
      <c r="F391" s="325"/>
      <c r="G391" s="268"/>
      <c r="H391" s="273" t="s">
        <v>551</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552</v>
      </c>
      <c r="I392" s="273">
        <v>55</v>
      </c>
      <c r="J392" s="273" t="s">
        <v>553</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554</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555</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556</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557</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968</v>
      </c>
      <c r="I398" s="273"/>
      <c r="J398" s="273"/>
      <c r="K398" s="273"/>
      <c r="L398" s="273" t="s">
        <v>558</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960</v>
      </c>
      <c r="J399" s="273" t="s">
        <v>961</v>
      </c>
      <c r="K399" s="668"/>
      <c r="L399" s="289" t="s">
        <v>559</v>
      </c>
      <c r="M399" s="289" t="s">
        <v>963</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962</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531</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532</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517</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518</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519</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520</v>
      </c>
      <c r="I406" s="376" t="b">
        <v>0</v>
      </c>
      <c r="J406" s="290" t="b">
        <v>0</v>
      </c>
      <c r="K406" s="273"/>
      <c r="L406" s="306">
        <f t="shared" si="64"/>
        <v>1</v>
      </c>
      <c r="M406" s="306">
        <f t="shared" si="63"/>
        <v>1</v>
      </c>
      <c r="N406" s="343"/>
      <c r="O406" s="589"/>
      <c r="P406" s="927" t="s">
        <v>898</v>
      </c>
      <c r="Q406" s="927"/>
      <c r="R406" s="927"/>
      <c r="S406" s="927"/>
      <c r="T406" s="927"/>
      <c r="U406" s="927"/>
      <c r="V406" s="927"/>
      <c r="W406" s="927"/>
      <c r="X406" s="927"/>
      <c r="Y406" s="927"/>
      <c r="Z406" s="928"/>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521</v>
      </c>
      <c r="I407" s="376" t="b">
        <v>0</v>
      </c>
      <c r="J407" s="290" t="b">
        <v>0</v>
      </c>
      <c r="K407" s="273"/>
      <c r="L407" s="306">
        <f t="shared" si="64"/>
        <v>1</v>
      </c>
      <c r="M407" s="306">
        <f t="shared" si="63"/>
        <v>1</v>
      </c>
      <c r="N407" s="343"/>
      <c r="O407" s="589"/>
      <c r="P407" s="929"/>
      <c r="Q407" s="929"/>
      <c r="R407" s="929"/>
      <c r="S407" s="929"/>
      <c r="T407" s="929"/>
      <c r="U407" s="929"/>
      <c r="V407" s="929"/>
      <c r="W407" s="929"/>
      <c r="X407" s="929"/>
      <c r="Y407" s="929"/>
      <c r="Z407" s="930"/>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29"/>
      <c r="Q408" s="929"/>
      <c r="R408" s="929"/>
      <c r="S408" s="929"/>
      <c r="T408" s="929"/>
      <c r="U408" s="929"/>
      <c r="V408" s="929"/>
      <c r="W408" s="929"/>
      <c r="X408" s="929"/>
      <c r="Y408" s="929"/>
      <c r="Z408" s="930"/>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560</v>
      </c>
      <c r="I409" s="426"/>
      <c r="J409" s="426"/>
      <c r="K409" s="426"/>
      <c r="L409" s="426"/>
      <c r="M409" s="426"/>
      <c r="N409" s="426"/>
      <c r="O409" s="588"/>
      <c r="P409" s="929"/>
      <c r="Q409" s="929"/>
      <c r="R409" s="929"/>
      <c r="S409" s="929"/>
      <c r="T409" s="929"/>
      <c r="U409" s="929"/>
      <c r="V409" s="929"/>
      <c r="W409" s="929"/>
      <c r="X409" s="929"/>
      <c r="Y409" s="929"/>
      <c r="Z409" s="930"/>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561</v>
      </c>
      <c r="L410" s="295"/>
      <c r="M410" s="295"/>
      <c r="N410" s="379"/>
      <c r="O410" s="586"/>
      <c r="P410" s="929"/>
      <c r="Q410" s="929"/>
      <c r="R410" s="929"/>
      <c r="S410" s="929"/>
      <c r="T410" s="929"/>
      <c r="U410" s="929"/>
      <c r="V410" s="929"/>
      <c r="W410" s="929"/>
      <c r="X410" s="929"/>
      <c r="Y410" s="929"/>
      <c r="Z410" s="930"/>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539</v>
      </c>
      <c r="J411" s="380" t="s">
        <v>562</v>
      </c>
      <c r="K411" s="381" t="s">
        <v>563</v>
      </c>
      <c r="L411" s="289" t="s">
        <v>564</v>
      </c>
      <c r="M411" s="289" t="s">
        <v>565</v>
      </c>
      <c r="N411" s="382" t="s">
        <v>539</v>
      </c>
      <c r="O411" s="587"/>
      <c r="P411" s="929"/>
      <c r="Q411" s="929"/>
      <c r="R411" s="929"/>
      <c r="S411" s="929"/>
      <c r="T411" s="929"/>
      <c r="U411" s="929"/>
      <c r="V411" s="929"/>
      <c r="W411" s="929"/>
      <c r="X411" s="929"/>
      <c r="Y411" s="929"/>
      <c r="Z411" s="930"/>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423</v>
      </c>
      <c r="I412" s="376" t="b">
        <v>1</v>
      </c>
      <c r="J412" s="376" t="b">
        <v>1</v>
      </c>
      <c r="K412" s="381" t="b">
        <v>0</v>
      </c>
      <c r="L412" s="290" t="b">
        <v>1</v>
      </c>
      <c r="M412" s="290" t="b">
        <v>1</v>
      </c>
      <c r="N412" s="384" t="b">
        <v>1</v>
      </c>
      <c r="O412" s="587"/>
      <c r="P412" s="929"/>
      <c r="Q412" s="929"/>
      <c r="R412" s="929"/>
      <c r="S412" s="929"/>
      <c r="T412" s="929"/>
      <c r="U412" s="929"/>
      <c r="V412" s="929"/>
      <c r="W412" s="929"/>
      <c r="X412" s="929"/>
      <c r="Y412" s="929"/>
      <c r="Z412" s="930"/>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425</v>
      </c>
      <c r="I413" s="376" t="b">
        <v>1</v>
      </c>
      <c r="J413" s="376" t="b">
        <v>1</v>
      </c>
      <c r="K413" s="381" t="b">
        <v>0</v>
      </c>
      <c r="L413" s="290" t="b">
        <v>1</v>
      </c>
      <c r="M413" s="290" t="b">
        <v>1</v>
      </c>
      <c r="N413" s="384" t="b">
        <v>1</v>
      </c>
      <c r="O413" s="587"/>
      <c r="P413" s="931"/>
      <c r="Q413" s="931"/>
      <c r="R413" s="931"/>
      <c r="S413" s="931"/>
      <c r="T413" s="931"/>
      <c r="U413" s="931"/>
      <c r="V413" s="931"/>
      <c r="W413" s="931"/>
      <c r="X413" s="931"/>
      <c r="Y413" s="931"/>
      <c r="Z413" s="932"/>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392</v>
      </c>
      <c r="AR414" s="255"/>
      <c r="AS414" s="243"/>
      <c r="AT414" s="243"/>
      <c r="AU414" s="243"/>
    </row>
    <row r="415" spans="1:47" outlineLevel="1" x14ac:dyDescent="0.35">
      <c r="A415" s="243"/>
      <c r="B415" s="252"/>
      <c r="C415" s="245">
        <f>INT($C$233)+1</f>
        <v>2</v>
      </c>
      <c r="D415" s="268"/>
      <c r="E415" s="325"/>
      <c r="F415" s="325"/>
      <c r="G415" s="268"/>
      <c r="H415" s="328" t="s">
        <v>884</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388</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567</v>
      </c>
      <c r="I417" s="296" t="s">
        <v>568</v>
      </c>
      <c r="J417" s="385"/>
      <c r="K417" s="296" t="s">
        <v>789</v>
      </c>
      <c r="L417" s="296"/>
      <c r="M417" s="296"/>
      <c r="N417" s="296" t="s">
        <v>790</v>
      </c>
      <c r="O417" s="296"/>
      <c r="P417" s="296"/>
      <c r="Q417" s="296"/>
      <c r="R417" s="296" t="s">
        <v>791</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792</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392</v>
      </c>
      <c r="AR429" s="255"/>
      <c r="AS429" s="243"/>
      <c r="AT429" s="243"/>
      <c r="AU429" s="243"/>
    </row>
    <row r="430" spans="1:47" outlineLevel="1" x14ac:dyDescent="0.35">
      <c r="A430" s="243"/>
      <c r="B430" s="252"/>
      <c r="C430" s="245">
        <f>INT($C$233)+1</f>
        <v>2</v>
      </c>
      <c r="D430" s="268"/>
      <c r="E430" s="325"/>
      <c r="F430" s="325"/>
      <c r="G430" s="268"/>
      <c r="H430" s="328" t="s">
        <v>566</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388</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567</v>
      </c>
      <c r="I432" s="296" t="s">
        <v>569</v>
      </c>
      <c r="J432" s="385"/>
      <c r="K432" s="386">
        <f>COUNTA($H433:$H$463)</f>
        <v>30</v>
      </c>
      <c r="L432" s="386">
        <f>COUNTA($I$433:$I$463)/K432</f>
        <v>1</v>
      </c>
      <c r="M432" s="276">
        <v>-9</v>
      </c>
      <c r="N432" s="296" t="s">
        <v>570</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797</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797</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797</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392</v>
      </c>
      <c r="AR463" s="255"/>
      <c r="AS463" s="243"/>
      <c r="AT463" s="243"/>
      <c r="AU463" s="243"/>
    </row>
    <row r="464" spans="1:47" outlineLevel="2" collapsed="1" x14ac:dyDescent="0.35">
      <c r="A464" s="243"/>
      <c r="B464" s="252"/>
      <c r="C464" s="245">
        <f>INT($C$233)+2</f>
        <v>3</v>
      </c>
      <c r="D464" s="268"/>
      <c r="E464" s="325"/>
      <c r="F464" s="325"/>
      <c r="G464" s="268"/>
      <c r="H464" s="338" t="s">
        <v>567</v>
      </c>
      <c r="I464" s="296" t="s">
        <v>571</v>
      </c>
      <c r="J464" s="296"/>
      <c r="K464" s="388">
        <f>COUNTA($H465:$H$477)</f>
        <v>3</v>
      </c>
      <c r="L464" s="386">
        <f>COUNTA($I$465:$I$477)/K464</f>
        <v>4</v>
      </c>
      <c r="M464" s="360"/>
      <c r="N464" s="273"/>
      <c r="O464" s="296" t="s">
        <v>572</v>
      </c>
      <c r="P464" s="296"/>
      <c r="Q464" s="296"/>
      <c r="R464" s="296" t="s">
        <v>573</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574</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392</v>
      </c>
      <c r="AR477" s="255"/>
      <c r="AS477" s="243"/>
      <c r="AT477" s="243"/>
      <c r="AU477" s="243"/>
    </row>
    <row r="478" spans="1:47" outlineLevel="2" collapsed="1" x14ac:dyDescent="0.35">
      <c r="A478" s="243"/>
      <c r="B478" s="252"/>
      <c r="C478" s="245">
        <f>INT($C$233)+2</f>
        <v>3</v>
      </c>
      <c r="D478" s="268"/>
      <c r="E478" s="325"/>
      <c r="F478" s="325"/>
      <c r="G478" s="268"/>
      <c r="H478" s="338" t="s">
        <v>567</v>
      </c>
      <c r="I478" s="296" t="s">
        <v>575</v>
      </c>
      <c r="J478" s="296"/>
      <c r="K478" s="388"/>
      <c r="L478" s="386">
        <f>COUNTA($I479:$I$491)/COUNTA($H479:$H$491)</f>
        <v>4</v>
      </c>
      <c r="M478" s="273"/>
      <c r="N478" s="296" t="s">
        <v>576</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574</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577</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578</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579</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574</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577</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578</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579</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574</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577</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578</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579</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392</v>
      </c>
      <c r="AR491" s="255"/>
      <c r="AS491" s="243"/>
      <c r="AT491" s="243"/>
      <c r="AU491" s="243"/>
    </row>
    <row r="492" spans="1:47" outlineLevel="2" collapsed="1" x14ac:dyDescent="0.35">
      <c r="A492" s="243"/>
      <c r="B492" s="252"/>
      <c r="C492" s="245">
        <f>INT($C$233)+2</f>
        <v>3</v>
      </c>
      <c r="D492" s="268"/>
      <c r="E492" s="325"/>
      <c r="F492" s="325"/>
      <c r="G492" s="268"/>
      <c r="H492" s="338" t="s">
        <v>567</v>
      </c>
      <c r="I492" s="338" t="s">
        <v>872</v>
      </c>
      <c r="J492" s="296" t="s">
        <v>887</v>
      </c>
      <c r="K492" s="296"/>
      <c r="L492" s="386">
        <f>COUNTA($J493:$J$613)/COUNTA($I493:$I$613)</f>
        <v>8</v>
      </c>
      <c r="M492" s="273"/>
      <c r="N492" s="296" t="s">
        <v>576</v>
      </c>
      <c r="O492" s="296"/>
      <c r="P492" s="296"/>
      <c r="Q492" s="296"/>
      <c r="R492" s="577" t="s">
        <v>885</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873</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874</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135</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580</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581</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582</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583</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556</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873</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874</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135</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580</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581</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582</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583</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556</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873</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874</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135</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580</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581</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582</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583</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556</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873</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874</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135</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580</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581</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582</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583</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556</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873</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874</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135</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580</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581</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582</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583</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556</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574</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874</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135</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580</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581</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582</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583</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556</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574</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874</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135</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580</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581</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582</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583</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556</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574</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874</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135</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580</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581</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582</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583</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556</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574</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874</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135</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580</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581</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582</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583</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556</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574</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874</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135</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580</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581</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582</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583</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556</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574</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874</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135</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580</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581</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582</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583</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556</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574</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874</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135</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580</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581</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582</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583</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556</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574</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874</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135</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580</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581</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582</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583</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556</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574</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874</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135</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580</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581</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582</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583</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556</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574</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874</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135</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580</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581</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582</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583</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556</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392</v>
      </c>
      <c r="AR613" s="255"/>
      <c r="AS613" s="243"/>
      <c r="AT613" s="243"/>
      <c r="AU613" s="243"/>
    </row>
    <row r="614" spans="1:47" outlineLevel="2" collapsed="1" x14ac:dyDescent="0.35">
      <c r="A614" s="243"/>
      <c r="B614" s="252"/>
      <c r="C614" s="245">
        <f>INT($C$233)+2</f>
        <v>3</v>
      </c>
      <c r="D614" s="268"/>
      <c r="E614" s="325"/>
      <c r="F614" s="325"/>
      <c r="G614" s="268"/>
      <c r="H614" s="338" t="s">
        <v>567</v>
      </c>
      <c r="I614" s="296" t="s">
        <v>584</v>
      </c>
      <c r="J614" s="296"/>
      <c r="K614" s="388"/>
      <c r="L614" s="386">
        <f>COUNTA($I615:$I$639)/COUNTA($H615:$H$639)</f>
        <v>8</v>
      </c>
      <c r="M614" s="273"/>
      <c r="N614" s="296"/>
      <c r="O614" s="296"/>
      <c r="P614" s="296"/>
      <c r="Q614" s="296"/>
      <c r="R614" s="296" t="s">
        <v>585</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530</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531</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532</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517</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518</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519</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520</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521</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530</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531</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532</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517</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518</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519</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520</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521</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530</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531</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532</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517</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518</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519</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520</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521</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392</v>
      </c>
      <c r="AR639" s="255"/>
      <c r="AS639" s="243"/>
      <c r="AT639" s="243"/>
      <c r="AU639" s="243"/>
    </row>
    <row r="640" spans="1:47" outlineLevel="2" x14ac:dyDescent="0.35">
      <c r="A640" s="243"/>
      <c r="B640" s="252"/>
      <c r="C640" s="245">
        <f>INT($C$233)+2</f>
        <v>3</v>
      </c>
      <c r="D640" s="268"/>
      <c r="E640" s="325"/>
      <c r="F640" s="325"/>
      <c r="G640" s="268"/>
      <c r="H640" s="338" t="s">
        <v>567</v>
      </c>
      <c r="I640" s="296" t="s">
        <v>896</v>
      </c>
      <c r="J640" s="296"/>
      <c r="K640" s="388"/>
      <c r="L640" s="386">
        <f>COUNTA($I641:$I$653)/COUNTA($H641:$H$653)</f>
        <v>4</v>
      </c>
      <c r="M640" s="273"/>
      <c r="N640" s="296"/>
      <c r="O640" s="296"/>
      <c r="P640" s="296"/>
      <c r="Q640" s="296"/>
      <c r="R640" s="296" t="s">
        <v>585</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574</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587</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588</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589</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574</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587</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588</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589</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574</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587</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588</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589</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392</v>
      </c>
      <c r="AR653" s="255"/>
      <c r="AS653" s="243"/>
      <c r="AT653" s="243"/>
      <c r="AU653" s="243"/>
    </row>
    <row r="654" spans="1:47" outlineLevel="2" collapsed="1" x14ac:dyDescent="0.35">
      <c r="A654" s="243"/>
      <c r="B654" s="252"/>
      <c r="C654" s="245">
        <f>INT($C$233)+2</f>
        <v>3</v>
      </c>
      <c r="D654" s="268"/>
      <c r="E654" s="325"/>
      <c r="F654" s="325"/>
      <c r="G654" s="268"/>
      <c r="H654" s="338" t="s">
        <v>567</v>
      </c>
      <c r="I654" s="296" t="s">
        <v>897</v>
      </c>
      <c r="J654" s="296"/>
      <c r="K654" s="388"/>
      <c r="L654" s="386">
        <f>COUNTA($I655:$I$670)/COUNTA($H655:$H$670)</f>
        <v>5</v>
      </c>
      <c r="M654" s="273"/>
      <c r="N654" s="296"/>
      <c r="O654" s="296"/>
      <c r="P654" s="296"/>
      <c r="Q654" s="296"/>
      <c r="R654" s="296" t="s">
        <v>585</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574</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586</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555</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583</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556</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574</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586</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555</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583</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556</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574</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586</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555</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583</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556</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392</v>
      </c>
      <c r="AR670" s="255"/>
      <c r="AS670" s="243"/>
      <c r="AT670" s="243"/>
      <c r="AU670" s="243"/>
    </row>
    <row r="671" spans="1:47" outlineLevel="1" x14ac:dyDescent="0.35">
      <c r="A671" s="243"/>
      <c r="B671" s="252"/>
      <c r="C671" s="245">
        <f>INT($C$233)+1</f>
        <v>2</v>
      </c>
      <c r="D671" s="268"/>
      <c r="E671" s="325"/>
      <c r="F671" s="325"/>
      <c r="G671" s="268"/>
      <c r="H671" s="328" t="s">
        <v>590</v>
      </c>
      <c r="I671" s="286" t="s">
        <v>591</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388</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500</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823</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592</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500</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592</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500</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592</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1007</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507</v>
      </c>
      <c r="I679" s="296" t="s">
        <v>593</v>
      </c>
      <c r="J679" s="385" t="s">
        <v>594</v>
      </c>
      <c r="K679" s="386">
        <f>COUNTA($H$680:$H$752)</f>
        <v>3</v>
      </c>
      <c r="L679" s="386">
        <f>COUNTA($I$680:$I$752)/K679</f>
        <v>8</v>
      </c>
      <c r="M679" s="340">
        <f>COUNTA($J$680:$J$755)/(L679*K679)</f>
        <v>3</v>
      </c>
      <c r="N679" s="393" t="s">
        <v>595</v>
      </c>
      <c r="O679" s="394"/>
      <c r="P679" s="394"/>
      <c r="Q679" s="394"/>
      <c r="R679" s="394"/>
      <c r="S679" s="394"/>
      <c r="T679" s="394"/>
      <c r="U679" s="368"/>
      <c r="V679" s="289" t="s">
        <v>596</v>
      </c>
      <c r="W679" s="273"/>
      <c r="X679" s="295" t="s">
        <v>597</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488</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793</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598</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588</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589</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598</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588</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589</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598</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588</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589</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598</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588</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589</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598</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588</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589</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598</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588</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589</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598</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588</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589</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598</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588</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589</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598</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588</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589</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598</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588</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589</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598</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588</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589</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598</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588</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589</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598</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588</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589</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598</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588</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589</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598</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588</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589</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598</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588</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589</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598</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588</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589</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598</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588</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589</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598</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588</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589</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598</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588</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589</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598</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588</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589</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598</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588</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589</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598</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588</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589</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392</v>
      </c>
      <c r="AR752" s="255"/>
      <c r="AS752" s="243"/>
      <c r="AT752" s="243"/>
      <c r="AU752" s="243"/>
    </row>
    <row r="753" spans="1:47" outlineLevel="2" collapsed="1" x14ac:dyDescent="0.35">
      <c r="A753" s="243"/>
      <c r="B753" s="252"/>
      <c r="C753" s="245">
        <f>INT($C$233)+2</f>
        <v>3</v>
      </c>
      <c r="D753" s="268"/>
      <c r="E753" s="325"/>
      <c r="F753" s="325"/>
      <c r="G753" s="268"/>
      <c r="H753" s="577" t="s">
        <v>989</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392</v>
      </c>
      <c r="AR755" s="255"/>
      <c r="AS755" s="243"/>
      <c r="AT755" s="243"/>
      <c r="AU755" s="243"/>
    </row>
    <row r="756" spans="1:47" outlineLevel="2" collapsed="1" x14ac:dyDescent="0.35">
      <c r="A756" s="243"/>
      <c r="B756" s="252"/>
      <c r="C756" s="245">
        <f>INT($C$233)+2</f>
        <v>3</v>
      </c>
      <c r="D756" s="268"/>
      <c r="E756" s="325"/>
      <c r="F756" s="325"/>
      <c r="G756" s="268"/>
      <c r="H756" s="338"/>
      <c r="I756" s="296" t="s">
        <v>593</v>
      </c>
      <c r="J756" s="296"/>
      <c r="K756" s="296" t="s">
        <v>599</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392</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110</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379</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381</v>
      </c>
      <c r="F775" s="322">
        <v>1</v>
      </c>
      <c r="G775" s="261"/>
      <c r="H775" s="262" t="s">
        <v>600</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422</v>
      </c>
      <c r="L779" s="326"/>
      <c r="M779" s="326"/>
      <c r="N779" s="326" t="s">
        <v>423</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488</v>
      </c>
      <c r="M780" s="315" t="s">
        <v>4</v>
      </c>
      <c r="N780" s="315" t="s">
        <v>510</v>
      </c>
      <c r="O780" s="315" t="s">
        <v>511</v>
      </c>
      <c r="P780" s="315" t="s">
        <v>512</v>
      </c>
      <c r="Q780" s="315" t="s">
        <v>513</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385</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386</v>
      </c>
      <c r="C783" s="245">
        <f>INT(MAX($C$785:$C$809))+1</f>
        <v>5</v>
      </c>
      <c r="D783" s="268" t="s">
        <v>387</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601</v>
      </c>
      <c r="I784" s="286" t="s">
        <v>602</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388</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603</v>
      </c>
      <c r="I786" s="275"/>
      <c r="J786" s="273"/>
      <c r="K786" s="577" t="s">
        <v>422</v>
      </c>
      <c r="L786" s="295"/>
      <c r="M786" s="295"/>
      <c r="N786" s="275" t="s">
        <v>423</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392</v>
      </c>
      <c r="AR787" s="255"/>
      <c r="AS787" s="243"/>
      <c r="AT787" s="243"/>
      <c r="AU787" s="243"/>
    </row>
    <row r="788" spans="1:47" outlineLevel="1" x14ac:dyDescent="0.35">
      <c r="A788" s="243"/>
      <c r="B788" s="252"/>
      <c r="C788" s="245">
        <f>INT($C$774)+1</f>
        <v>2</v>
      </c>
      <c r="D788" s="268"/>
      <c r="E788" s="325"/>
      <c r="F788" s="325"/>
      <c r="G788" s="268"/>
      <c r="H788" s="328" t="s">
        <v>604</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388</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567</v>
      </c>
      <c r="I790" s="296" t="s">
        <v>605</v>
      </c>
      <c r="J790" s="296"/>
      <c r="K790" s="296" t="s">
        <v>606</v>
      </c>
      <c r="L790" s="296"/>
      <c r="M790" s="296"/>
      <c r="N790" s="389"/>
      <c r="O790" s="389" t="s">
        <v>1007</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607</v>
      </c>
      <c r="J795" s="295"/>
      <c r="K795" s="296" t="s">
        <v>608</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721</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731</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609</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392</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110</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379</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381</v>
      </c>
      <c r="F819" s="322">
        <v>1</v>
      </c>
      <c r="G819" s="261"/>
      <c r="H819" s="404" t="s">
        <v>610</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425</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489</v>
      </c>
      <c r="L824" s="315" t="s">
        <v>490</v>
      </c>
      <c r="M824" s="315" t="s">
        <v>491</v>
      </c>
      <c r="N824" s="315" t="s">
        <v>492</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385</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386</v>
      </c>
      <c r="C827" s="245">
        <f>INT(MAX($C$837:$C$867))+1</f>
        <v>6</v>
      </c>
      <c r="D827" s="268" t="s">
        <v>387</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611</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388</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990</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613</v>
      </c>
      <c r="J831" s="371" t="s">
        <v>614</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616</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617</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618</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392</v>
      </c>
      <c r="AR835" s="255"/>
      <c r="AS835" s="243"/>
      <c r="AT835" s="243"/>
      <c r="AU835" s="243"/>
    </row>
    <row r="836" spans="1:47" outlineLevel="1" x14ac:dyDescent="0.35">
      <c r="A836" s="243"/>
      <c r="B836" s="252"/>
      <c r="C836" s="245">
        <f>INT($C$818)+1</f>
        <v>2</v>
      </c>
      <c r="D836" s="268"/>
      <c r="E836" s="325"/>
      <c r="F836" s="325"/>
      <c r="G836" s="268"/>
      <c r="H836" s="328" t="s">
        <v>619</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388</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991</v>
      </c>
      <c r="I838" s="273"/>
      <c r="J838" s="273"/>
      <c r="K838" s="289">
        <f>i_s_len</f>
        <v>8</v>
      </c>
      <c r="L838" s="276">
        <v>3</v>
      </c>
      <c r="M838" s="273"/>
      <c r="N838" s="274" t="s">
        <v>620</v>
      </c>
      <c r="O838" s="273"/>
      <c r="P838" s="273"/>
      <c r="Q838" s="273"/>
      <c r="R838" s="273"/>
      <c r="S838" s="273"/>
      <c r="T838" s="273"/>
      <c r="U838" s="273"/>
      <c r="V838" s="273"/>
      <c r="W838" s="273"/>
      <c r="X838" s="273"/>
      <c r="Y838" s="405" t="s">
        <v>612</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621</v>
      </c>
      <c r="I839" s="371" t="s">
        <v>613</v>
      </c>
      <c r="J839" s="371" t="s">
        <v>614</v>
      </c>
      <c r="K839" s="339" t="s">
        <v>1070</v>
      </c>
      <c r="L839" s="339"/>
      <c r="M839" s="339"/>
      <c r="N839" s="339"/>
      <c r="O839" s="339" t="s">
        <v>615</v>
      </c>
      <c r="P839" s="339"/>
      <c r="Q839" s="339"/>
      <c r="R839" s="339"/>
      <c r="S839" s="273"/>
      <c r="T839" s="273"/>
      <c r="U839" s="273"/>
      <c r="V839" s="273"/>
      <c r="W839" s="273"/>
      <c r="X839" s="273"/>
      <c r="Y839" s="410" t="s">
        <v>1070</v>
      </c>
      <c r="Z839" s="410"/>
      <c r="AA839" s="410"/>
      <c r="AB839" s="410"/>
      <c r="AC839" s="410" t="s">
        <v>615</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622</v>
      </c>
      <c r="I840" s="408">
        <v>0</v>
      </c>
      <c r="J840" s="408" t="s">
        <v>623</v>
      </c>
      <c r="K840" s="411"/>
      <c r="L840" s="411"/>
      <c r="M840" s="411"/>
      <c r="N840" s="411"/>
      <c r="O840" s="412"/>
      <c r="P840" s="412"/>
      <c r="Q840" s="412"/>
      <c r="R840" s="412"/>
      <c r="S840" s="690" t="s">
        <v>992</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624</v>
      </c>
      <c r="I841" s="295"/>
      <c r="J841" s="289" t="s">
        <v>625</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626</v>
      </c>
      <c r="I842" s="295"/>
      <c r="J842" s="289" t="s">
        <v>625</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625</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625</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625</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625</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625</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625</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622</v>
      </c>
      <c r="I849" s="408">
        <v>1</v>
      </c>
      <c r="J849" s="295" t="s">
        <v>627</v>
      </c>
      <c r="K849" s="414">
        <f>INT(4*30.4)</f>
        <v>121</v>
      </c>
      <c r="L849" s="414">
        <f>INT(4*30.4)</f>
        <v>121</v>
      </c>
      <c r="M849" s="414">
        <f>INT(4*30.4)</f>
        <v>121</v>
      </c>
      <c r="N849" s="414">
        <f>INT(4*30.4)</f>
        <v>121</v>
      </c>
      <c r="O849" s="414"/>
      <c r="P849" s="414"/>
      <c r="Q849" s="414"/>
      <c r="R849" s="414"/>
      <c r="S849" s="933" t="s">
        <v>1100</v>
      </c>
      <c r="T849" s="934"/>
      <c r="U849" s="934"/>
      <c r="V849" s="934"/>
      <c r="W849" s="935"/>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624</v>
      </c>
      <c r="I850" s="295"/>
      <c r="J850" s="289" t="s">
        <v>625</v>
      </c>
      <c r="K850" s="414">
        <v>364</v>
      </c>
      <c r="L850" s="414">
        <v>364</v>
      </c>
      <c r="M850" s="414">
        <v>364</v>
      </c>
      <c r="N850" s="414">
        <v>364</v>
      </c>
      <c r="O850" s="414"/>
      <c r="P850" s="414"/>
      <c r="Q850" s="414"/>
      <c r="R850" s="414"/>
      <c r="S850" s="936"/>
      <c r="T850" s="937"/>
      <c r="U850" s="937"/>
      <c r="V850" s="937"/>
      <c r="W850" s="938"/>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626</v>
      </c>
      <c r="I851" s="295"/>
      <c r="J851" s="289" t="s">
        <v>625</v>
      </c>
      <c r="K851" s="414">
        <f t="shared" ref="K851:K857" si="202">K850+364</f>
        <v>728</v>
      </c>
      <c r="L851" s="414">
        <f t="shared" ref="L851:N857" si="203">L850+364</f>
        <v>728</v>
      </c>
      <c r="M851" s="414">
        <f t="shared" si="203"/>
        <v>728</v>
      </c>
      <c r="N851" s="414">
        <f t="shared" si="203"/>
        <v>728</v>
      </c>
      <c r="O851" s="414"/>
      <c r="P851" s="414"/>
      <c r="Q851" s="414"/>
      <c r="R851" s="414"/>
      <c r="S851" s="936"/>
      <c r="T851" s="937"/>
      <c r="U851" s="937"/>
      <c r="V851" s="937"/>
      <c r="W851" s="938"/>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625</v>
      </c>
      <c r="K852" s="414">
        <f t="shared" si="202"/>
        <v>1092</v>
      </c>
      <c r="L852" s="414">
        <f t="shared" si="203"/>
        <v>1092</v>
      </c>
      <c r="M852" s="414">
        <f t="shared" si="203"/>
        <v>1092</v>
      </c>
      <c r="N852" s="414">
        <f t="shared" si="203"/>
        <v>1092</v>
      </c>
      <c r="O852" s="414"/>
      <c r="P852" s="414"/>
      <c r="Q852" s="414"/>
      <c r="R852" s="414"/>
      <c r="S852" s="936"/>
      <c r="T852" s="937"/>
      <c r="U852" s="937"/>
      <c r="V852" s="937"/>
      <c r="W852" s="938"/>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625</v>
      </c>
      <c r="K853" s="414">
        <f t="shared" si="202"/>
        <v>1456</v>
      </c>
      <c r="L853" s="414">
        <f t="shared" si="203"/>
        <v>1456</v>
      </c>
      <c r="M853" s="414">
        <f t="shared" si="203"/>
        <v>1456</v>
      </c>
      <c r="N853" s="414">
        <f t="shared" si="203"/>
        <v>1456</v>
      </c>
      <c r="O853" s="414"/>
      <c r="P853" s="414"/>
      <c r="Q853" s="414"/>
      <c r="R853" s="414"/>
      <c r="S853" s="936"/>
      <c r="T853" s="937"/>
      <c r="U853" s="937"/>
      <c r="V853" s="937"/>
      <c r="W853" s="938"/>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625</v>
      </c>
      <c r="K854" s="414">
        <f t="shared" si="202"/>
        <v>1820</v>
      </c>
      <c r="L854" s="414">
        <f t="shared" si="203"/>
        <v>1820</v>
      </c>
      <c r="M854" s="414">
        <f t="shared" si="203"/>
        <v>1820</v>
      </c>
      <c r="N854" s="414">
        <f t="shared" si="203"/>
        <v>1820</v>
      </c>
      <c r="O854" s="414"/>
      <c r="P854" s="414"/>
      <c r="Q854" s="414"/>
      <c r="R854" s="414"/>
      <c r="S854" s="936"/>
      <c r="T854" s="937"/>
      <c r="U854" s="937"/>
      <c r="V854" s="937"/>
      <c r="W854" s="938"/>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625</v>
      </c>
      <c r="K855" s="414">
        <f t="shared" si="202"/>
        <v>2184</v>
      </c>
      <c r="L855" s="414">
        <f t="shared" si="203"/>
        <v>2184</v>
      </c>
      <c r="M855" s="414">
        <f t="shared" si="203"/>
        <v>2184</v>
      </c>
      <c r="N855" s="414">
        <f t="shared" si="203"/>
        <v>2184</v>
      </c>
      <c r="O855" s="414"/>
      <c r="P855" s="414"/>
      <c r="Q855" s="414"/>
      <c r="R855" s="414"/>
      <c r="S855" s="936"/>
      <c r="T855" s="937"/>
      <c r="U855" s="937"/>
      <c r="V855" s="937"/>
      <c r="W855" s="938"/>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625</v>
      </c>
      <c r="K856" s="414">
        <f t="shared" si="202"/>
        <v>2548</v>
      </c>
      <c r="L856" s="414">
        <f t="shared" si="203"/>
        <v>2548</v>
      </c>
      <c r="M856" s="414">
        <f t="shared" si="203"/>
        <v>2548</v>
      </c>
      <c r="N856" s="414">
        <f t="shared" si="203"/>
        <v>2548</v>
      </c>
      <c r="O856" s="414"/>
      <c r="P856" s="414"/>
      <c r="Q856" s="414"/>
      <c r="R856" s="414"/>
      <c r="S856" s="936"/>
      <c r="T856" s="937"/>
      <c r="U856" s="937"/>
      <c r="V856" s="937"/>
      <c r="W856" s="938"/>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625</v>
      </c>
      <c r="K857" s="414">
        <f t="shared" si="202"/>
        <v>2912</v>
      </c>
      <c r="L857" s="414">
        <f t="shared" si="203"/>
        <v>2912</v>
      </c>
      <c r="M857" s="414">
        <f t="shared" si="203"/>
        <v>2912</v>
      </c>
      <c r="N857" s="414">
        <f t="shared" si="203"/>
        <v>2912</v>
      </c>
      <c r="O857" s="414"/>
      <c r="P857" s="414"/>
      <c r="Q857" s="414"/>
      <c r="R857" s="414"/>
      <c r="S857" s="936"/>
      <c r="T857" s="937"/>
      <c r="U857" s="937"/>
      <c r="V857" s="937"/>
      <c r="W857" s="938"/>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622</v>
      </c>
      <c r="I858" s="408">
        <v>2</v>
      </c>
      <c r="J858" s="408" t="s">
        <v>628</v>
      </c>
      <c r="K858" s="414"/>
      <c r="L858" s="414"/>
      <c r="M858" s="414"/>
      <c r="N858" s="414"/>
      <c r="O858" s="414">
        <v>45</v>
      </c>
      <c r="P858" s="414">
        <v>45</v>
      </c>
      <c r="Q858" s="414">
        <v>45</v>
      </c>
      <c r="R858" s="414">
        <v>47</v>
      </c>
      <c r="S858" s="936"/>
      <c r="T858" s="937"/>
      <c r="U858" s="937"/>
      <c r="V858" s="937"/>
      <c r="W858" s="938"/>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624</v>
      </c>
      <c r="I859" s="295"/>
      <c r="J859" s="295" t="s">
        <v>628</v>
      </c>
      <c r="K859" s="414">
        <f>INT(15*30.4)-7</f>
        <v>449</v>
      </c>
      <c r="L859" s="414">
        <v>449</v>
      </c>
      <c r="M859" s="414">
        <v>449</v>
      </c>
      <c r="N859" s="414">
        <v>449</v>
      </c>
      <c r="O859" s="414">
        <v>45</v>
      </c>
      <c r="P859" s="414">
        <v>45</v>
      </c>
      <c r="Q859" s="414">
        <v>45</v>
      </c>
      <c r="R859" s="414">
        <v>47</v>
      </c>
      <c r="S859" s="936"/>
      <c r="T859" s="937"/>
      <c r="U859" s="937"/>
      <c r="V859" s="937"/>
      <c r="W859" s="938"/>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626</v>
      </c>
      <c r="I860" s="295"/>
      <c r="J860" s="295" t="s">
        <v>993</v>
      </c>
      <c r="K860" s="414"/>
      <c r="L860" s="414"/>
      <c r="M860" s="414"/>
      <c r="N860" s="414"/>
      <c r="O860" s="414"/>
      <c r="P860" s="414"/>
      <c r="Q860" s="414"/>
      <c r="R860" s="414"/>
      <c r="S860" s="936"/>
      <c r="T860" s="937"/>
      <c r="U860" s="937"/>
      <c r="V860" s="937"/>
      <c r="W860" s="938"/>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625</v>
      </c>
      <c r="K861" s="414"/>
      <c r="L861" s="414"/>
      <c r="M861" s="414"/>
      <c r="N861" s="414"/>
      <c r="O861" s="414"/>
      <c r="P861" s="414"/>
      <c r="Q861" s="414"/>
      <c r="R861" s="414"/>
      <c r="S861" s="936"/>
      <c r="T861" s="937"/>
      <c r="U861" s="937"/>
      <c r="V861" s="937"/>
      <c r="W861" s="938"/>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625</v>
      </c>
      <c r="K862" s="414"/>
      <c r="L862" s="414"/>
      <c r="M862" s="414"/>
      <c r="N862" s="414"/>
      <c r="O862" s="414"/>
      <c r="P862" s="414"/>
      <c r="Q862" s="414"/>
      <c r="R862" s="414"/>
      <c r="S862" s="936"/>
      <c r="T862" s="937"/>
      <c r="U862" s="937"/>
      <c r="V862" s="937"/>
      <c r="W862" s="938"/>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625</v>
      </c>
      <c r="K863" s="414"/>
      <c r="L863" s="414"/>
      <c r="M863" s="414"/>
      <c r="N863" s="414"/>
      <c r="O863" s="414"/>
      <c r="P863" s="414"/>
      <c r="Q863" s="414"/>
      <c r="R863" s="414"/>
      <c r="S863" s="936"/>
      <c r="T863" s="937"/>
      <c r="U863" s="937"/>
      <c r="V863" s="937"/>
      <c r="W863" s="938"/>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625</v>
      </c>
      <c r="K864" s="414"/>
      <c r="L864" s="414"/>
      <c r="M864" s="414"/>
      <c r="N864" s="414"/>
      <c r="O864" s="414"/>
      <c r="P864" s="414"/>
      <c r="Q864" s="414"/>
      <c r="R864" s="414"/>
      <c r="S864" s="936"/>
      <c r="T864" s="937"/>
      <c r="U864" s="937"/>
      <c r="V864" s="937"/>
      <c r="W864" s="938"/>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625</v>
      </c>
      <c r="K865" s="414"/>
      <c r="L865" s="414"/>
      <c r="M865" s="414"/>
      <c r="N865" s="414"/>
      <c r="O865" s="414"/>
      <c r="P865" s="414"/>
      <c r="Q865" s="414"/>
      <c r="R865" s="414"/>
      <c r="S865" s="936"/>
      <c r="T865" s="937"/>
      <c r="U865" s="937"/>
      <c r="V865" s="937"/>
      <c r="W865" s="938"/>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625</v>
      </c>
      <c r="K866" s="414"/>
      <c r="L866" s="414"/>
      <c r="M866" s="414"/>
      <c r="N866" s="414"/>
      <c r="O866" s="414"/>
      <c r="P866" s="414"/>
      <c r="Q866" s="414"/>
      <c r="R866" s="414"/>
      <c r="S866" s="939"/>
      <c r="T866" s="940"/>
      <c r="U866" s="940"/>
      <c r="V866" s="940"/>
      <c r="W866" s="941"/>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392</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110</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379</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381</v>
      </c>
      <c r="F877" s="322">
        <v>1</v>
      </c>
      <c r="G877" s="261"/>
      <c r="H877" s="262" t="s">
        <v>629</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630</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631</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632</v>
      </c>
      <c r="I882" s="267"/>
      <c r="J882" s="267" t="s">
        <v>633</v>
      </c>
      <c r="K882" s="267" t="s">
        <v>147</v>
      </c>
      <c r="L882" s="267" t="s">
        <v>634</v>
      </c>
      <c r="M882" s="267" t="s">
        <v>635</v>
      </c>
      <c r="N882" s="267" t="s">
        <v>636</v>
      </c>
      <c r="O882" s="267" t="s">
        <v>637</v>
      </c>
      <c r="P882" s="267" t="s">
        <v>638</v>
      </c>
      <c r="Q882" s="422" t="s">
        <v>639</v>
      </c>
      <c r="R882" s="267" t="s">
        <v>640</v>
      </c>
      <c r="S882" s="267" t="s">
        <v>641</v>
      </c>
      <c r="T882" s="267" t="s">
        <v>888</v>
      </c>
      <c r="U882" s="267" t="s">
        <v>594</v>
      </c>
      <c r="V882" s="267" t="s">
        <v>642</v>
      </c>
      <c r="W882" s="267" t="s">
        <v>643</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385</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386</v>
      </c>
      <c r="C885" s="245">
        <f>INT(MAX($C$886:$C$996))+1</f>
        <v>5</v>
      </c>
      <c r="D885" s="268" t="s">
        <v>387</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388</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644</v>
      </c>
      <c r="F887" s="319" t="s">
        <v>645</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646</v>
      </c>
      <c r="I888" s="426"/>
      <c r="J888" s="407" t="s">
        <v>647</v>
      </c>
      <c r="K888" s="427" t="str">
        <f>IF(L888&lt;0,"-",IFERROR(DATE(2019,1,($L888)*7+1),"-"))</f>
        <v>-</v>
      </c>
      <c r="L888" s="428" t="s">
        <v>648</v>
      </c>
      <c r="M888" s="428" t="s">
        <v>648</v>
      </c>
      <c r="N888" s="428" t="s">
        <v>648</v>
      </c>
      <c r="O888" s="428" t="s">
        <v>648</v>
      </c>
      <c r="P888" s="428" t="s">
        <v>648</v>
      </c>
      <c r="Q888" s="428" t="s">
        <v>648</v>
      </c>
      <c r="R888" s="428" t="s">
        <v>648</v>
      </c>
      <c r="S888" s="428" t="s">
        <v>648</v>
      </c>
      <c r="T888" s="428" t="s">
        <v>648</v>
      </c>
      <c r="U888" s="428" t="s">
        <v>648</v>
      </c>
      <c r="V888" s="428" t="s">
        <v>648</v>
      </c>
      <c r="W888" s="428" t="s">
        <v>648</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899" t="s">
        <v>649</v>
      </c>
      <c r="I889" s="900"/>
      <c r="J889" s="430" t="s">
        <v>650</v>
      </c>
      <c r="K889" s="431">
        <f t="shared" ref="K889:K952" si="207">IF(L889&lt;0,"-",IFERROR(DATE(2019,1,($L889)*7+1),"-"))</f>
        <v>43802</v>
      </c>
      <c r="L889" s="315">
        <v>48</v>
      </c>
      <c r="M889" s="432" t="s">
        <v>648</v>
      </c>
      <c r="N889" s="432" t="s">
        <v>648</v>
      </c>
      <c r="O889" s="432" t="s">
        <v>648</v>
      </c>
      <c r="P889" s="432" t="s">
        <v>648</v>
      </c>
      <c r="Q889" s="432" t="s">
        <v>648</v>
      </c>
      <c r="R889" s="432" t="s">
        <v>648</v>
      </c>
      <c r="S889" s="432" t="s">
        <v>648</v>
      </c>
      <c r="T889" s="432" t="s">
        <v>648</v>
      </c>
      <c r="U889" s="432" t="s">
        <v>648</v>
      </c>
      <c r="V889" s="432" t="s">
        <v>648</v>
      </c>
      <c r="W889" s="432" t="s">
        <v>648</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1"/>
      <c r="I890" s="902"/>
      <c r="J890" s="430" t="s">
        <v>651</v>
      </c>
      <c r="K890" s="431" t="str">
        <f t="shared" si="207"/>
        <v>-</v>
      </c>
      <c r="L890" s="432" t="s">
        <v>652</v>
      </c>
      <c r="M890" s="315">
        <v>26</v>
      </c>
      <c r="N890" s="432" t="s">
        <v>652</v>
      </c>
      <c r="O890" s="432" t="s">
        <v>652</v>
      </c>
      <c r="P890" s="432" t="s">
        <v>652</v>
      </c>
      <c r="Q890" s="432" t="s">
        <v>652</v>
      </c>
      <c r="R890" s="432" t="s">
        <v>652</v>
      </c>
      <c r="S890" s="432" t="s">
        <v>652</v>
      </c>
      <c r="T890" s="432" t="s">
        <v>652</v>
      </c>
      <c r="U890" s="432" t="s">
        <v>652</v>
      </c>
      <c r="V890" s="432" t="s">
        <v>652</v>
      </c>
      <c r="W890" s="432" t="s">
        <v>652</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3"/>
      <c r="I891" s="904"/>
      <c r="J891" s="415" t="s">
        <v>653</v>
      </c>
      <c r="K891" s="433" t="str">
        <f t="shared" si="207"/>
        <v>-</v>
      </c>
      <c r="L891" s="430" t="s">
        <v>648</v>
      </c>
      <c r="M891" s="430" t="s">
        <v>648</v>
      </c>
      <c r="N891" s="430" t="s">
        <v>648</v>
      </c>
      <c r="O891" s="430" t="s">
        <v>648</v>
      </c>
      <c r="P891" s="430" t="s">
        <v>648</v>
      </c>
      <c r="Q891" s="430" t="s">
        <v>648</v>
      </c>
      <c r="R891" s="430" t="s">
        <v>648</v>
      </c>
      <c r="S891" s="430" t="s">
        <v>648</v>
      </c>
      <c r="T891" s="430" t="s">
        <v>648</v>
      </c>
      <c r="U891" s="430" t="s">
        <v>648</v>
      </c>
      <c r="V891" s="434" t="s">
        <v>648</v>
      </c>
      <c r="W891" s="434" t="s">
        <v>648</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654</v>
      </c>
      <c r="I892" s="426"/>
      <c r="J892" s="407" t="s">
        <v>647</v>
      </c>
      <c r="K892" s="427" t="str">
        <f t="shared" si="207"/>
        <v>-</v>
      </c>
      <c r="L892" s="436">
        <v>-1</v>
      </c>
      <c r="M892" s="428" t="s">
        <v>648</v>
      </c>
      <c r="N892" s="428" t="s">
        <v>648</v>
      </c>
      <c r="O892" s="428" t="s">
        <v>648</v>
      </c>
      <c r="P892" s="428" t="s">
        <v>648</v>
      </c>
      <c r="Q892" s="428" t="s">
        <v>648</v>
      </c>
      <c r="R892" s="428" t="s">
        <v>648</v>
      </c>
      <c r="S892" s="428" t="s">
        <v>648</v>
      </c>
      <c r="T892" s="428" t="s">
        <v>648</v>
      </c>
      <c r="U892" s="428" t="s">
        <v>648</v>
      </c>
      <c r="V892" s="428" t="s">
        <v>648</v>
      </c>
      <c r="W892" s="428" t="s">
        <v>648</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899" t="s">
        <v>655</v>
      </c>
      <c r="I893" s="900"/>
      <c r="J893" s="430" t="s">
        <v>650</v>
      </c>
      <c r="K893" s="431" t="str">
        <f t="shared" si="207"/>
        <v>-</v>
      </c>
      <c r="L893" s="432" t="s">
        <v>648</v>
      </c>
      <c r="M893" s="432" t="s">
        <v>648</v>
      </c>
      <c r="N893" s="432" t="s">
        <v>648</v>
      </c>
      <c r="O893" s="432" t="s">
        <v>648</v>
      </c>
      <c r="P893" s="432" t="s">
        <v>648</v>
      </c>
      <c r="Q893" s="432" t="s">
        <v>648</v>
      </c>
      <c r="R893" s="432" t="s">
        <v>648</v>
      </c>
      <c r="S893" s="432" t="s">
        <v>648</v>
      </c>
      <c r="T893" s="432" t="s">
        <v>648</v>
      </c>
      <c r="U893" s="432" t="s">
        <v>648</v>
      </c>
      <c r="V893" s="432" t="s">
        <v>648</v>
      </c>
      <c r="W893" s="432" t="s">
        <v>648</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1"/>
      <c r="I894" s="902"/>
      <c r="J894" s="430" t="s">
        <v>651</v>
      </c>
      <c r="K894" s="431" t="str">
        <f t="shared" si="207"/>
        <v>-</v>
      </c>
      <c r="L894" s="432" t="s">
        <v>652</v>
      </c>
      <c r="M894" s="432" t="s">
        <v>652</v>
      </c>
      <c r="N894" s="432" t="s">
        <v>652</v>
      </c>
      <c r="O894" s="432" t="s">
        <v>652</v>
      </c>
      <c r="P894" s="432" t="s">
        <v>652</v>
      </c>
      <c r="Q894" s="432" t="s">
        <v>652</v>
      </c>
      <c r="R894" s="432" t="s">
        <v>652</v>
      </c>
      <c r="S894" s="432" t="s">
        <v>652</v>
      </c>
      <c r="T894" s="432" t="s">
        <v>652</v>
      </c>
      <c r="U894" s="432" t="s">
        <v>652</v>
      </c>
      <c r="V894" s="432" t="s">
        <v>652</v>
      </c>
      <c r="W894" s="432" t="s">
        <v>652</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3"/>
      <c r="I895" s="904"/>
      <c r="J895" s="415" t="s">
        <v>653</v>
      </c>
      <c r="K895" s="433" t="str">
        <f t="shared" si="207"/>
        <v>-</v>
      </c>
      <c r="L895" s="430" t="s">
        <v>648</v>
      </c>
      <c r="M895" s="430" t="s">
        <v>648</v>
      </c>
      <c r="N895" s="430" t="s">
        <v>648</v>
      </c>
      <c r="O895" s="430" t="s">
        <v>648</v>
      </c>
      <c r="P895" s="430" t="s">
        <v>648</v>
      </c>
      <c r="Q895" s="430" t="s">
        <v>648</v>
      </c>
      <c r="R895" s="430" t="s">
        <v>648</v>
      </c>
      <c r="S895" s="430" t="s">
        <v>648</v>
      </c>
      <c r="T895" s="430" t="s">
        <v>648</v>
      </c>
      <c r="U895" s="430" t="s">
        <v>648</v>
      </c>
      <c r="V895" s="434" t="s">
        <v>648</v>
      </c>
      <c r="W895" s="434" t="s">
        <v>648</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656</v>
      </c>
      <c r="I896" s="426"/>
      <c r="J896" s="407" t="s">
        <v>647</v>
      </c>
      <c r="K896" s="427" t="str">
        <f t="shared" si="207"/>
        <v>-</v>
      </c>
      <c r="L896" s="436">
        <v>-1</v>
      </c>
      <c r="M896" s="428" t="s">
        <v>648</v>
      </c>
      <c r="N896" s="428" t="s">
        <v>648</v>
      </c>
      <c r="O896" s="428" t="s">
        <v>648</v>
      </c>
      <c r="P896" s="428" t="s">
        <v>648</v>
      </c>
      <c r="Q896" s="428" t="s">
        <v>648</v>
      </c>
      <c r="R896" s="428" t="s">
        <v>648</v>
      </c>
      <c r="S896" s="428" t="s">
        <v>648</v>
      </c>
      <c r="T896" s="428" t="s">
        <v>648</v>
      </c>
      <c r="U896" s="428" t="s">
        <v>648</v>
      </c>
      <c r="V896" s="428" t="s">
        <v>648</v>
      </c>
      <c r="W896" s="428" t="s">
        <v>648</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899" t="s">
        <v>657</v>
      </c>
      <c r="I897" s="900"/>
      <c r="J897" s="430" t="s">
        <v>650</v>
      </c>
      <c r="K897" s="431" t="str">
        <f t="shared" si="207"/>
        <v>-</v>
      </c>
      <c r="L897" s="432" t="s">
        <v>648</v>
      </c>
      <c r="M897" s="432" t="s">
        <v>648</v>
      </c>
      <c r="N897" s="432" t="s">
        <v>648</v>
      </c>
      <c r="O897" s="432" t="s">
        <v>648</v>
      </c>
      <c r="P897" s="432" t="s">
        <v>648</v>
      </c>
      <c r="Q897" s="432" t="s">
        <v>648</v>
      </c>
      <c r="R897" s="432" t="s">
        <v>648</v>
      </c>
      <c r="S897" s="432" t="s">
        <v>648</v>
      </c>
      <c r="T897" s="432" t="s">
        <v>648</v>
      </c>
      <c r="U897" s="432" t="s">
        <v>648</v>
      </c>
      <c r="V897" s="432" t="s">
        <v>648</v>
      </c>
      <c r="W897" s="432" t="s">
        <v>648</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1"/>
      <c r="I898" s="902"/>
      <c r="J898" s="430" t="s">
        <v>651</v>
      </c>
      <c r="K898" s="431" t="str">
        <f t="shared" si="207"/>
        <v>-</v>
      </c>
      <c r="L898" s="432" t="s">
        <v>652</v>
      </c>
      <c r="M898" s="432" t="s">
        <v>652</v>
      </c>
      <c r="N898" s="432" t="s">
        <v>652</v>
      </c>
      <c r="O898" s="432" t="s">
        <v>652</v>
      </c>
      <c r="P898" s="432" t="s">
        <v>652</v>
      </c>
      <c r="Q898" s="432" t="s">
        <v>652</v>
      </c>
      <c r="R898" s="432" t="s">
        <v>652</v>
      </c>
      <c r="S898" s="432" t="s">
        <v>652</v>
      </c>
      <c r="T898" s="432" t="s">
        <v>652</v>
      </c>
      <c r="U898" s="432" t="s">
        <v>652</v>
      </c>
      <c r="V898" s="432" t="s">
        <v>652</v>
      </c>
      <c r="W898" s="432" t="s">
        <v>652</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3"/>
      <c r="I899" s="904"/>
      <c r="J899" s="415" t="s">
        <v>653</v>
      </c>
      <c r="K899" s="433" t="str">
        <f t="shared" si="207"/>
        <v>-</v>
      </c>
      <c r="L899" s="430" t="s">
        <v>648</v>
      </c>
      <c r="M899" s="430" t="s">
        <v>648</v>
      </c>
      <c r="N899" s="430" t="s">
        <v>648</v>
      </c>
      <c r="O899" s="430" t="s">
        <v>648</v>
      </c>
      <c r="P899" s="430" t="s">
        <v>648</v>
      </c>
      <c r="Q899" s="430" t="s">
        <v>648</v>
      </c>
      <c r="R899" s="430" t="s">
        <v>648</v>
      </c>
      <c r="S899" s="430" t="s">
        <v>648</v>
      </c>
      <c r="T899" s="430" t="s">
        <v>648</v>
      </c>
      <c r="U899" s="430" t="s">
        <v>648</v>
      </c>
      <c r="V899" s="434" t="s">
        <v>648</v>
      </c>
      <c r="W899" s="434" t="s">
        <v>648</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658</v>
      </c>
      <c r="I900" s="426"/>
      <c r="J900" s="407" t="s">
        <v>647</v>
      </c>
      <c r="K900" s="427" t="str">
        <f t="shared" si="207"/>
        <v>-</v>
      </c>
      <c r="L900" s="428" t="s">
        <v>648</v>
      </c>
      <c r="M900" s="428" t="s">
        <v>648</v>
      </c>
      <c r="N900" s="428" t="s">
        <v>648</v>
      </c>
      <c r="O900" s="428" t="s">
        <v>648</v>
      </c>
      <c r="P900" s="428" t="s">
        <v>648</v>
      </c>
      <c r="Q900" s="428" t="s">
        <v>648</v>
      </c>
      <c r="R900" s="428" t="s">
        <v>648</v>
      </c>
      <c r="S900" s="428" t="s">
        <v>648</v>
      </c>
      <c r="T900" s="428" t="s">
        <v>648</v>
      </c>
      <c r="U900" s="428" t="s">
        <v>648</v>
      </c>
      <c r="V900" s="428" t="s">
        <v>648</v>
      </c>
      <c r="W900" s="428" t="s">
        <v>648</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899" t="s">
        <v>659</v>
      </c>
      <c r="I901" s="900"/>
      <c r="J901" s="430" t="s">
        <v>650</v>
      </c>
      <c r="K901" s="431">
        <f t="shared" si="207"/>
        <v>43802</v>
      </c>
      <c r="L901" s="315">
        <v>48</v>
      </c>
      <c r="M901" s="432" t="s">
        <v>648</v>
      </c>
      <c r="N901" s="432" t="s">
        <v>648</v>
      </c>
      <c r="O901" s="432" t="s">
        <v>648</v>
      </c>
      <c r="P901" s="432" t="s">
        <v>648</v>
      </c>
      <c r="Q901" s="432" t="s">
        <v>648</v>
      </c>
      <c r="R901" s="432" t="s">
        <v>648</v>
      </c>
      <c r="S901" s="432" t="s">
        <v>648</v>
      </c>
      <c r="T901" s="432" t="s">
        <v>648</v>
      </c>
      <c r="U901" s="432" t="s">
        <v>648</v>
      </c>
      <c r="V901" s="432" t="s">
        <v>648</v>
      </c>
      <c r="W901" s="432" t="s">
        <v>648</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1"/>
      <c r="I902" s="902"/>
      <c r="J902" s="430" t="s">
        <v>651</v>
      </c>
      <c r="K902" s="431" t="str">
        <f t="shared" si="207"/>
        <v>-</v>
      </c>
      <c r="L902" s="432" t="s">
        <v>652</v>
      </c>
      <c r="M902" s="315">
        <v>26</v>
      </c>
      <c r="N902" s="432" t="s">
        <v>652</v>
      </c>
      <c r="O902" s="432" t="s">
        <v>652</v>
      </c>
      <c r="P902" s="432" t="s">
        <v>652</v>
      </c>
      <c r="Q902" s="432" t="s">
        <v>652</v>
      </c>
      <c r="R902" s="432" t="s">
        <v>652</v>
      </c>
      <c r="S902" s="432" t="s">
        <v>652</v>
      </c>
      <c r="T902" s="432" t="s">
        <v>652</v>
      </c>
      <c r="U902" s="432" t="s">
        <v>652</v>
      </c>
      <c r="V902" s="432" t="s">
        <v>652</v>
      </c>
      <c r="W902" s="432" t="s">
        <v>652</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3"/>
      <c r="I903" s="904"/>
      <c r="J903" s="415" t="s">
        <v>653</v>
      </c>
      <c r="K903" s="433" t="str">
        <f t="shared" si="207"/>
        <v>-</v>
      </c>
      <c r="L903" s="430" t="s">
        <v>648</v>
      </c>
      <c r="M903" s="430" t="s">
        <v>648</v>
      </c>
      <c r="N903" s="430" t="s">
        <v>648</v>
      </c>
      <c r="O903" s="430" t="s">
        <v>648</v>
      </c>
      <c r="P903" s="430" t="s">
        <v>648</v>
      </c>
      <c r="Q903" s="430" t="s">
        <v>648</v>
      </c>
      <c r="R903" s="430" t="s">
        <v>648</v>
      </c>
      <c r="S903" s="430" t="s">
        <v>648</v>
      </c>
      <c r="T903" s="430" t="s">
        <v>648</v>
      </c>
      <c r="U903" s="430" t="s">
        <v>648</v>
      </c>
      <c r="V903" s="434" t="s">
        <v>648</v>
      </c>
      <c r="W903" s="434" t="s">
        <v>648</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660</v>
      </c>
      <c r="I904" s="426"/>
      <c r="J904" s="407" t="s">
        <v>647</v>
      </c>
      <c r="K904" s="427" t="str">
        <f t="shared" si="207"/>
        <v>-</v>
      </c>
      <c r="L904" s="428" t="s">
        <v>648</v>
      </c>
      <c r="M904" s="428" t="s">
        <v>648</v>
      </c>
      <c r="N904" s="428" t="s">
        <v>648</v>
      </c>
      <c r="O904" s="428" t="s">
        <v>648</v>
      </c>
      <c r="P904" s="428" t="s">
        <v>648</v>
      </c>
      <c r="Q904" s="428" t="s">
        <v>648</v>
      </c>
      <c r="R904" s="428" t="s">
        <v>648</v>
      </c>
      <c r="S904" s="428" t="s">
        <v>648</v>
      </c>
      <c r="T904" s="428" t="s">
        <v>648</v>
      </c>
      <c r="U904" s="428" t="s">
        <v>648</v>
      </c>
      <c r="V904" s="428" t="s">
        <v>648</v>
      </c>
      <c r="W904" s="428" t="s">
        <v>648</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899" t="s">
        <v>661</v>
      </c>
      <c r="I905" s="900"/>
      <c r="J905" s="430" t="s">
        <v>650</v>
      </c>
      <c r="K905" s="431">
        <f t="shared" si="207"/>
        <v>43802</v>
      </c>
      <c r="L905" s="315">
        <v>48</v>
      </c>
      <c r="M905" s="432" t="s">
        <v>648</v>
      </c>
      <c r="N905" s="432" t="s">
        <v>648</v>
      </c>
      <c r="O905" s="432" t="s">
        <v>648</v>
      </c>
      <c r="P905" s="432" t="s">
        <v>648</v>
      </c>
      <c r="Q905" s="432" t="s">
        <v>648</v>
      </c>
      <c r="R905" s="432" t="s">
        <v>648</v>
      </c>
      <c r="S905" s="432" t="s">
        <v>648</v>
      </c>
      <c r="T905" s="432" t="s">
        <v>648</v>
      </c>
      <c r="U905" s="432" t="s">
        <v>648</v>
      </c>
      <c r="V905" s="432" t="s">
        <v>648</v>
      </c>
      <c r="W905" s="432" t="s">
        <v>648</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1"/>
      <c r="I906" s="902"/>
      <c r="J906" s="430" t="s">
        <v>651</v>
      </c>
      <c r="K906" s="431" t="str">
        <f t="shared" si="207"/>
        <v>-</v>
      </c>
      <c r="L906" s="432" t="s">
        <v>652</v>
      </c>
      <c r="M906" s="315">
        <v>34</v>
      </c>
      <c r="N906" s="432" t="s">
        <v>652</v>
      </c>
      <c r="O906" s="432" t="s">
        <v>652</v>
      </c>
      <c r="P906" s="432" t="s">
        <v>652</v>
      </c>
      <c r="Q906" s="432" t="s">
        <v>652</v>
      </c>
      <c r="R906" s="432" t="s">
        <v>652</v>
      </c>
      <c r="S906" s="432" t="s">
        <v>652</v>
      </c>
      <c r="T906" s="432" t="s">
        <v>652</v>
      </c>
      <c r="U906" s="432" t="s">
        <v>652</v>
      </c>
      <c r="V906" s="432" t="s">
        <v>652</v>
      </c>
      <c r="W906" s="432" t="s">
        <v>652</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3"/>
      <c r="I907" s="904"/>
      <c r="J907" s="415" t="s">
        <v>653</v>
      </c>
      <c r="K907" s="433" t="str">
        <f t="shared" si="207"/>
        <v>-</v>
      </c>
      <c r="L907" s="430" t="s">
        <v>648</v>
      </c>
      <c r="M907" s="430" t="s">
        <v>648</v>
      </c>
      <c r="N907" s="430" t="s">
        <v>648</v>
      </c>
      <c r="O907" s="430" t="s">
        <v>648</v>
      </c>
      <c r="P907" s="430" t="s">
        <v>648</v>
      </c>
      <c r="Q907" s="430" t="s">
        <v>648</v>
      </c>
      <c r="R907" s="430" t="s">
        <v>648</v>
      </c>
      <c r="S907" s="430" t="s">
        <v>648</v>
      </c>
      <c r="T907" s="430" t="s">
        <v>648</v>
      </c>
      <c r="U907" s="430" t="s">
        <v>648</v>
      </c>
      <c r="V907" s="434" t="s">
        <v>648</v>
      </c>
      <c r="W907" s="434" t="s">
        <v>648</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662</v>
      </c>
      <c r="I908" s="426"/>
      <c r="J908" s="407" t="s">
        <v>647</v>
      </c>
      <c r="K908" s="427" t="str">
        <f t="shared" si="207"/>
        <v>-</v>
      </c>
      <c r="L908" s="436">
        <v>-1</v>
      </c>
      <c r="M908" s="428" t="s">
        <v>648</v>
      </c>
      <c r="N908" s="428" t="s">
        <v>648</v>
      </c>
      <c r="O908" s="428" t="s">
        <v>648</v>
      </c>
      <c r="P908" s="428" t="s">
        <v>648</v>
      </c>
      <c r="Q908" s="428" t="s">
        <v>648</v>
      </c>
      <c r="R908" s="428" t="s">
        <v>648</v>
      </c>
      <c r="S908" s="428" t="s">
        <v>648</v>
      </c>
      <c r="T908" s="428" t="s">
        <v>648</v>
      </c>
      <c r="U908" s="428" t="s">
        <v>648</v>
      </c>
      <c r="V908" s="428" t="s">
        <v>648</v>
      </c>
      <c r="W908" s="428" t="s">
        <v>648</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899"/>
      <c r="I909" s="900"/>
      <c r="J909" s="430" t="s">
        <v>650</v>
      </c>
      <c r="K909" s="431" t="str">
        <f t="shared" si="207"/>
        <v>-</v>
      </c>
      <c r="L909" s="432" t="s">
        <v>648</v>
      </c>
      <c r="M909" s="432" t="s">
        <v>648</v>
      </c>
      <c r="N909" s="432" t="s">
        <v>648</v>
      </c>
      <c r="O909" s="432" t="s">
        <v>648</v>
      </c>
      <c r="P909" s="432" t="s">
        <v>648</v>
      </c>
      <c r="Q909" s="432" t="s">
        <v>648</v>
      </c>
      <c r="R909" s="432" t="s">
        <v>648</v>
      </c>
      <c r="S909" s="432" t="s">
        <v>648</v>
      </c>
      <c r="T909" s="432" t="s">
        <v>648</v>
      </c>
      <c r="U909" s="432" t="s">
        <v>648</v>
      </c>
      <c r="V909" s="432" t="s">
        <v>648</v>
      </c>
      <c r="W909" s="432" t="s">
        <v>648</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1"/>
      <c r="I910" s="902"/>
      <c r="J910" s="430" t="s">
        <v>651</v>
      </c>
      <c r="K910" s="431" t="str">
        <f t="shared" si="207"/>
        <v>-</v>
      </c>
      <c r="L910" s="432" t="s">
        <v>652</v>
      </c>
      <c r="M910" s="432" t="s">
        <v>652</v>
      </c>
      <c r="N910" s="432" t="s">
        <v>652</v>
      </c>
      <c r="O910" s="432" t="s">
        <v>652</v>
      </c>
      <c r="P910" s="432" t="s">
        <v>652</v>
      </c>
      <c r="Q910" s="432" t="s">
        <v>652</v>
      </c>
      <c r="R910" s="432" t="s">
        <v>652</v>
      </c>
      <c r="S910" s="432" t="s">
        <v>652</v>
      </c>
      <c r="T910" s="432" t="s">
        <v>652</v>
      </c>
      <c r="U910" s="432" t="s">
        <v>652</v>
      </c>
      <c r="V910" s="432" t="s">
        <v>652</v>
      </c>
      <c r="W910" s="432" t="s">
        <v>652</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3"/>
      <c r="I911" s="904"/>
      <c r="J911" s="415" t="s">
        <v>653</v>
      </c>
      <c r="K911" s="433" t="str">
        <f t="shared" si="207"/>
        <v>-</v>
      </c>
      <c r="L911" s="430" t="s">
        <v>648</v>
      </c>
      <c r="M911" s="430" t="s">
        <v>648</v>
      </c>
      <c r="N911" s="430" t="s">
        <v>648</v>
      </c>
      <c r="O911" s="430" t="s">
        <v>648</v>
      </c>
      <c r="P911" s="430" t="s">
        <v>648</v>
      </c>
      <c r="Q911" s="430" t="s">
        <v>648</v>
      </c>
      <c r="R911" s="430" t="s">
        <v>648</v>
      </c>
      <c r="S911" s="430" t="s">
        <v>648</v>
      </c>
      <c r="T911" s="430" t="s">
        <v>648</v>
      </c>
      <c r="U911" s="430" t="s">
        <v>648</v>
      </c>
      <c r="V911" s="434" t="s">
        <v>648</v>
      </c>
      <c r="W911" s="434" t="s">
        <v>648</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663</v>
      </c>
      <c r="I912" s="426"/>
      <c r="J912" s="407" t="s">
        <v>647</v>
      </c>
      <c r="K912" s="427" t="str">
        <f t="shared" si="207"/>
        <v>-</v>
      </c>
      <c r="L912" s="436">
        <v>-1</v>
      </c>
      <c r="M912" s="428" t="s">
        <v>648</v>
      </c>
      <c r="N912" s="428" t="s">
        <v>648</v>
      </c>
      <c r="O912" s="428" t="s">
        <v>648</v>
      </c>
      <c r="P912" s="428" t="s">
        <v>648</v>
      </c>
      <c r="Q912" s="428" t="s">
        <v>648</v>
      </c>
      <c r="R912" s="428" t="s">
        <v>648</v>
      </c>
      <c r="S912" s="428" t="s">
        <v>648</v>
      </c>
      <c r="T912" s="428" t="s">
        <v>648</v>
      </c>
      <c r="U912" s="428" t="s">
        <v>648</v>
      </c>
      <c r="V912" s="428" t="s">
        <v>648</v>
      </c>
      <c r="W912" s="428" t="s">
        <v>648</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899"/>
      <c r="I913" s="900"/>
      <c r="J913" s="430" t="s">
        <v>650</v>
      </c>
      <c r="K913" s="431" t="str">
        <f t="shared" si="207"/>
        <v>-</v>
      </c>
      <c r="L913" s="432" t="s">
        <v>648</v>
      </c>
      <c r="M913" s="432" t="s">
        <v>648</v>
      </c>
      <c r="N913" s="432" t="s">
        <v>648</v>
      </c>
      <c r="O913" s="432" t="s">
        <v>648</v>
      </c>
      <c r="P913" s="432" t="s">
        <v>648</v>
      </c>
      <c r="Q913" s="432" t="s">
        <v>648</v>
      </c>
      <c r="R913" s="432" t="s">
        <v>648</v>
      </c>
      <c r="S913" s="432" t="s">
        <v>648</v>
      </c>
      <c r="T913" s="432" t="s">
        <v>648</v>
      </c>
      <c r="U913" s="432" t="s">
        <v>648</v>
      </c>
      <c r="V913" s="432" t="s">
        <v>648</v>
      </c>
      <c r="W913" s="432" t="s">
        <v>648</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1"/>
      <c r="I914" s="902"/>
      <c r="J914" s="430" t="s">
        <v>651</v>
      </c>
      <c r="K914" s="431" t="str">
        <f t="shared" si="207"/>
        <v>-</v>
      </c>
      <c r="L914" s="432" t="s">
        <v>652</v>
      </c>
      <c r="M914" s="432" t="s">
        <v>652</v>
      </c>
      <c r="N914" s="432" t="s">
        <v>652</v>
      </c>
      <c r="O914" s="432" t="s">
        <v>652</v>
      </c>
      <c r="P914" s="432" t="s">
        <v>652</v>
      </c>
      <c r="Q914" s="432" t="s">
        <v>652</v>
      </c>
      <c r="R914" s="432" t="s">
        <v>652</v>
      </c>
      <c r="S914" s="432" t="s">
        <v>652</v>
      </c>
      <c r="T914" s="432" t="s">
        <v>652</v>
      </c>
      <c r="U914" s="432" t="s">
        <v>652</v>
      </c>
      <c r="V914" s="432" t="s">
        <v>652</v>
      </c>
      <c r="W914" s="432" t="s">
        <v>652</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3"/>
      <c r="I915" s="904"/>
      <c r="J915" s="415" t="s">
        <v>653</v>
      </c>
      <c r="K915" s="433" t="str">
        <f t="shared" si="207"/>
        <v>-</v>
      </c>
      <c r="L915" s="430" t="s">
        <v>648</v>
      </c>
      <c r="M915" s="430" t="s">
        <v>648</v>
      </c>
      <c r="N915" s="430" t="s">
        <v>648</v>
      </c>
      <c r="O915" s="430" t="s">
        <v>648</v>
      </c>
      <c r="P915" s="430" t="s">
        <v>648</v>
      </c>
      <c r="Q915" s="430" t="s">
        <v>648</v>
      </c>
      <c r="R915" s="430" t="s">
        <v>648</v>
      </c>
      <c r="S915" s="430" t="s">
        <v>648</v>
      </c>
      <c r="T915" s="430" t="s">
        <v>648</v>
      </c>
      <c r="U915" s="430" t="s">
        <v>648</v>
      </c>
      <c r="V915" s="434" t="s">
        <v>648</v>
      </c>
      <c r="W915" s="434" t="s">
        <v>648</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664</v>
      </c>
      <c r="I916" s="426"/>
      <c r="J916" s="407" t="s">
        <v>647</v>
      </c>
      <c r="K916" s="427" t="str">
        <f t="shared" si="207"/>
        <v>-</v>
      </c>
      <c r="L916" s="436">
        <v>-1</v>
      </c>
      <c r="M916" s="428" t="s">
        <v>648</v>
      </c>
      <c r="N916" s="428" t="s">
        <v>648</v>
      </c>
      <c r="O916" s="428" t="s">
        <v>648</v>
      </c>
      <c r="P916" s="428" t="s">
        <v>648</v>
      </c>
      <c r="Q916" s="428" t="s">
        <v>648</v>
      </c>
      <c r="R916" s="428" t="s">
        <v>648</v>
      </c>
      <c r="S916" s="428" t="s">
        <v>648</v>
      </c>
      <c r="T916" s="428" t="s">
        <v>648</v>
      </c>
      <c r="U916" s="428" t="s">
        <v>648</v>
      </c>
      <c r="V916" s="428" t="s">
        <v>648</v>
      </c>
      <c r="W916" s="428" t="s">
        <v>648</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899"/>
      <c r="I917" s="900"/>
      <c r="J917" s="430" t="s">
        <v>650</v>
      </c>
      <c r="K917" s="431" t="str">
        <f t="shared" si="207"/>
        <v>-</v>
      </c>
      <c r="L917" s="432" t="s">
        <v>648</v>
      </c>
      <c r="M917" s="432" t="s">
        <v>648</v>
      </c>
      <c r="N917" s="432" t="s">
        <v>648</v>
      </c>
      <c r="O917" s="432" t="s">
        <v>648</v>
      </c>
      <c r="P917" s="432" t="s">
        <v>648</v>
      </c>
      <c r="Q917" s="432" t="s">
        <v>648</v>
      </c>
      <c r="R917" s="432" t="s">
        <v>648</v>
      </c>
      <c r="S917" s="432" t="s">
        <v>648</v>
      </c>
      <c r="T917" s="432" t="s">
        <v>648</v>
      </c>
      <c r="U917" s="432" t="s">
        <v>648</v>
      </c>
      <c r="V917" s="432" t="s">
        <v>648</v>
      </c>
      <c r="W917" s="432" t="s">
        <v>648</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1"/>
      <c r="I918" s="902"/>
      <c r="J918" s="430" t="s">
        <v>651</v>
      </c>
      <c r="K918" s="431" t="str">
        <f t="shared" si="207"/>
        <v>-</v>
      </c>
      <c r="L918" s="432" t="s">
        <v>652</v>
      </c>
      <c r="M918" s="432" t="s">
        <v>652</v>
      </c>
      <c r="N918" s="432" t="s">
        <v>652</v>
      </c>
      <c r="O918" s="432" t="s">
        <v>652</v>
      </c>
      <c r="P918" s="432" t="s">
        <v>652</v>
      </c>
      <c r="Q918" s="432" t="s">
        <v>652</v>
      </c>
      <c r="R918" s="432" t="s">
        <v>652</v>
      </c>
      <c r="S918" s="432" t="s">
        <v>652</v>
      </c>
      <c r="T918" s="432" t="s">
        <v>652</v>
      </c>
      <c r="U918" s="432" t="s">
        <v>652</v>
      </c>
      <c r="V918" s="432" t="s">
        <v>652</v>
      </c>
      <c r="W918" s="432" t="s">
        <v>652</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3"/>
      <c r="I919" s="904"/>
      <c r="J919" s="415" t="s">
        <v>653</v>
      </c>
      <c r="K919" s="433" t="str">
        <f t="shared" si="207"/>
        <v>-</v>
      </c>
      <c r="L919" s="430" t="s">
        <v>648</v>
      </c>
      <c r="M919" s="430" t="s">
        <v>648</v>
      </c>
      <c r="N919" s="430" t="s">
        <v>648</v>
      </c>
      <c r="O919" s="430" t="s">
        <v>648</v>
      </c>
      <c r="P919" s="430" t="s">
        <v>648</v>
      </c>
      <c r="Q919" s="430" t="s">
        <v>648</v>
      </c>
      <c r="R919" s="430" t="s">
        <v>648</v>
      </c>
      <c r="S919" s="430" t="s">
        <v>648</v>
      </c>
      <c r="T919" s="430" t="s">
        <v>648</v>
      </c>
      <c r="U919" s="430" t="s">
        <v>648</v>
      </c>
      <c r="V919" s="434" t="s">
        <v>648</v>
      </c>
      <c r="W919" s="434" t="s">
        <v>648</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969</v>
      </c>
      <c r="I920" s="426"/>
      <c r="J920" s="407" t="s">
        <v>647</v>
      </c>
      <c r="K920" s="427" t="str">
        <f t="shared" si="207"/>
        <v>-</v>
      </c>
      <c r="L920" s="428" t="s">
        <v>648</v>
      </c>
      <c r="M920" s="428" t="s">
        <v>648</v>
      </c>
      <c r="N920" s="428" t="s">
        <v>648</v>
      </c>
      <c r="O920" s="428" t="s">
        <v>648</v>
      </c>
      <c r="P920" s="428" t="s">
        <v>648</v>
      </c>
      <c r="Q920" s="428" t="s">
        <v>648</v>
      </c>
      <c r="R920" s="428" t="s">
        <v>648</v>
      </c>
      <c r="S920" s="428" t="s">
        <v>648</v>
      </c>
      <c r="T920" s="428" t="s">
        <v>648</v>
      </c>
      <c r="U920" s="428" t="s">
        <v>648</v>
      </c>
      <c r="V920" s="428" t="s">
        <v>648</v>
      </c>
      <c r="W920" s="428" t="s">
        <v>648</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899" t="s">
        <v>970</v>
      </c>
      <c r="I921" s="900"/>
      <c r="J921" s="430" t="s">
        <v>650</v>
      </c>
      <c r="K921" s="431" t="str">
        <f t="shared" si="207"/>
        <v>-</v>
      </c>
      <c r="L921" s="432" t="s">
        <v>648</v>
      </c>
      <c r="M921" s="432" t="s">
        <v>648</v>
      </c>
      <c r="N921" s="432" t="s">
        <v>648</v>
      </c>
      <c r="O921" s="432" t="s">
        <v>648</v>
      </c>
      <c r="P921" s="432" t="s">
        <v>648</v>
      </c>
      <c r="Q921" s="315">
        <v>0</v>
      </c>
      <c r="R921" s="432" t="s">
        <v>648</v>
      </c>
      <c r="S921" s="315" t="b">
        <v>1</v>
      </c>
      <c r="T921" s="432" t="s">
        <v>648</v>
      </c>
      <c r="U921" s="432" t="s">
        <v>648</v>
      </c>
      <c r="V921" s="432" t="s">
        <v>648</v>
      </c>
      <c r="W921" s="432" t="s">
        <v>648</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1"/>
      <c r="I922" s="902"/>
      <c r="J922" s="430" t="s">
        <v>651</v>
      </c>
      <c r="K922" s="431" t="str">
        <f t="shared" si="207"/>
        <v>-</v>
      </c>
      <c r="L922" s="432" t="s">
        <v>652</v>
      </c>
      <c r="M922" s="432" t="s">
        <v>652</v>
      </c>
      <c r="N922" s="432" t="s">
        <v>652</v>
      </c>
      <c r="O922" s="432" t="s">
        <v>652</v>
      </c>
      <c r="P922" s="432" t="s">
        <v>652</v>
      </c>
      <c r="Q922" s="432" t="s">
        <v>652</v>
      </c>
      <c r="R922" s="432" t="s">
        <v>652</v>
      </c>
      <c r="S922" s="432" t="s">
        <v>652</v>
      </c>
      <c r="T922" s="432" t="s">
        <v>652</v>
      </c>
      <c r="U922" s="432" t="s">
        <v>652</v>
      </c>
      <c r="V922" s="432" t="s">
        <v>652</v>
      </c>
      <c r="W922" s="432" t="s">
        <v>652</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3"/>
      <c r="I923" s="904"/>
      <c r="J923" s="415" t="s">
        <v>653</v>
      </c>
      <c r="K923" s="433" t="str">
        <f t="shared" si="207"/>
        <v>-</v>
      </c>
      <c r="L923" s="430" t="s">
        <v>648</v>
      </c>
      <c r="M923" s="430" t="s">
        <v>648</v>
      </c>
      <c r="N923" s="430" t="s">
        <v>648</v>
      </c>
      <c r="O923" s="430" t="s">
        <v>648</v>
      </c>
      <c r="P923" s="430" t="s">
        <v>648</v>
      </c>
      <c r="Q923" s="430" t="s">
        <v>648</v>
      </c>
      <c r="R923" s="430" t="s">
        <v>648</v>
      </c>
      <c r="S923" s="430" t="s">
        <v>648</v>
      </c>
      <c r="T923" s="430" t="s">
        <v>648</v>
      </c>
      <c r="U923" s="430" t="s">
        <v>648</v>
      </c>
      <c r="V923" s="434" t="s">
        <v>648</v>
      </c>
      <c r="W923" s="434" t="s">
        <v>648</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665</v>
      </c>
      <c r="I924" s="426"/>
      <c r="J924" s="407" t="s">
        <v>647</v>
      </c>
      <c r="K924" s="427" t="str">
        <f t="shared" si="207"/>
        <v>-</v>
      </c>
      <c r="L924" s="428" t="s">
        <v>648</v>
      </c>
      <c r="M924" s="428" t="s">
        <v>648</v>
      </c>
      <c r="N924" s="428" t="s">
        <v>648</v>
      </c>
      <c r="O924" s="428" t="s">
        <v>648</v>
      </c>
      <c r="P924" s="428" t="s">
        <v>648</v>
      </c>
      <c r="Q924" s="428" t="s">
        <v>648</v>
      </c>
      <c r="R924" s="428" t="s">
        <v>648</v>
      </c>
      <c r="S924" s="428" t="s">
        <v>648</v>
      </c>
      <c r="T924" s="428" t="s">
        <v>648</v>
      </c>
      <c r="U924" s="428" t="s">
        <v>648</v>
      </c>
      <c r="V924" s="428" t="s">
        <v>648</v>
      </c>
      <c r="W924" s="428" t="s">
        <v>648</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899" t="s">
        <v>971</v>
      </c>
      <c r="I925" s="900"/>
      <c r="J925" s="430" t="s">
        <v>650</v>
      </c>
      <c r="K925" s="431" t="str">
        <f t="shared" si="207"/>
        <v>-</v>
      </c>
      <c r="L925" s="432" t="s">
        <v>648</v>
      </c>
      <c r="M925" s="432" t="s">
        <v>648</v>
      </c>
      <c r="N925" s="432" t="s">
        <v>648</v>
      </c>
      <c r="O925" s="432" t="s">
        <v>648</v>
      </c>
      <c r="P925" s="432" t="s">
        <v>648</v>
      </c>
      <c r="Q925" s="437">
        <f>INT($I$393/7)+2</f>
        <v>7</v>
      </c>
      <c r="R925" s="432" t="s">
        <v>648</v>
      </c>
      <c r="S925" s="315" t="b">
        <v>1</v>
      </c>
      <c r="T925" s="432">
        <v>1</v>
      </c>
      <c r="U925" s="432" t="s">
        <v>648</v>
      </c>
      <c r="V925" s="432" t="s">
        <v>648</v>
      </c>
      <c r="W925" s="432" t="s">
        <v>648</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1"/>
      <c r="I926" s="902"/>
      <c r="J926" s="430" t="s">
        <v>651</v>
      </c>
      <c r="K926" s="431" t="str">
        <f t="shared" si="207"/>
        <v>-</v>
      </c>
      <c r="L926" s="432" t="s">
        <v>652</v>
      </c>
      <c r="M926" s="432" t="s">
        <v>652</v>
      </c>
      <c r="N926" s="432" t="s">
        <v>652</v>
      </c>
      <c r="O926" s="432" t="s">
        <v>652</v>
      </c>
      <c r="P926" s="432" t="s">
        <v>652</v>
      </c>
      <c r="Q926" s="432" t="s">
        <v>652</v>
      </c>
      <c r="R926" s="432" t="s">
        <v>652</v>
      </c>
      <c r="S926" s="432" t="s">
        <v>652</v>
      </c>
      <c r="T926" s="432" t="s">
        <v>652</v>
      </c>
      <c r="U926" s="432" t="s">
        <v>652</v>
      </c>
      <c r="V926" s="432" t="s">
        <v>652</v>
      </c>
      <c r="W926" s="432" t="s">
        <v>652</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3"/>
      <c r="I927" s="904"/>
      <c r="J927" s="415" t="s">
        <v>653</v>
      </c>
      <c r="K927" s="433" t="str">
        <f t="shared" si="207"/>
        <v>-</v>
      </c>
      <c r="L927" s="430" t="s">
        <v>648</v>
      </c>
      <c r="M927" s="430" t="s">
        <v>648</v>
      </c>
      <c r="N927" s="430" t="s">
        <v>648</v>
      </c>
      <c r="O927" s="430" t="s">
        <v>648</v>
      </c>
      <c r="P927" s="430" t="s">
        <v>648</v>
      </c>
      <c r="Q927" s="430" t="s">
        <v>648</v>
      </c>
      <c r="R927" s="430" t="s">
        <v>648</v>
      </c>
      <c r="S927" s="430" t="s">
        <v>648</v>
      </c>
      <c r="T927" s="430" t="s">
        <v>648</v>
      </c>
      <c r="U927" s="430" t="s">
        <v>648</v>
      </c>
      <c r="V927" s="434" t="s">
        <v>648</v>
      </c>
      <c r="W927" s="434" t="s">
        <v>648</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666</v>
      </c>
      <c r="I928" s="426"/>
      <c r="J928" s="407" t="s">
        <v>647</v>
      </c>
      <c r="K928" s="427" t="str">
        <f t="shared" si="207"/>
        <v>-</v>
      </c>
      <c r="L928" s="428" t="s">
        <v>648</v>
      </c>
      <c r="M928" s="428" t="s">
        <v>648</v>
      </c>
      <c r="N928" s="428" t="s">
        <v>648</v>
      </c>
      <c r="O928" s="428" t="s">
        <v>648</v>
      </c>
      <c r="P928" s="428" t="s">
        <v>648</v>
      </c>
      <c r="Q928" s="428" t="s">
        <v>648</v>
      </c>
      <c r="R928" s="428" t="s">
        <v>648</v>
      </c>
      <c r="S928" s="428" t="s">
        <v>648</v>
      </c>
      <c r="T928" s="428" t="s">
        <v>648</v>
      </c>
      <c r="U928" s="428" t="s">
        <v>648</v>
      </c>
      <c r="V928" s="428" t="s">
        <v>648</v>
      </c>
      <c r="W928" s="428" t="s">
        <v>648</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899" t="s">
        <v>972</v>
      </c>
      <c r="I929" s="900"/>
      <c r="J929" s="430" t="s">
        <v>650</v>
      </c>
      <c r="K929" s="431" t="str">
        <f t="shared" si="207"/>
        <v>-</v>
      </c>
      <c r="L929" s="432" t="s">
        <v>648</v>
      </c>
      <c r="M929" s="432" t="s">
        <v>648</v>
      </c>
      <c r="N929" s="432" t="s">
        <v>648</v>
      </c>
      <c r="O929" s="432" t="s">
        <v>648</v>
      </c>
      <c r="P929" s="432" t="s">
        <v>648</v>
      </c>
      <c r="Q929" s="437">
        <f>INT($I$394/7)+2</f>
        <v>9</v>
      </c>
      <c r="R929" s="432" t="s">
        <v>648</v>
      </c>
      <c r="S929" s="315" t="b">
        <v>1</v>
      </c>
      <c r="T929" s="432">
        <v>2</v>
      </c>
      <c r="U929" s="432" t="s">
        <v>648</v>
      </c>
      <c r="V929" s="432" t="s">
        <v>648</v>
      </c>
      <c r="W929" s="432" t="s">
        <v>648</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1"/>
      <c r="I930" s="902"/>
      <c r="J930" s="430" t="s">
        <v>651</v>
      </c>
      <c r="K930" s="431" t="str">
        <f t="shared" si="207"/>
        <v>-</v>
      </c>
      <c r="L930" s="432" t="s">
        <v>652</v>
      </c>
      <c r="M930" s="432" t="s">
        <v>652</v>
      </c>
      <c r="N930" s="432" t="s">
        <v>652</v>
      </c>
      <c r="O930" s="432" t="s">
        <v>652</v>
      </c>
      <c r="P930" s="432" t="s">
        <v>652</v>
      </c>
      <c r="Q930" s="432" t="s">
        <v>652</v>
      </c>
      <c r="R930" s="432" t="s">
        <v>652</v>
      </c>
      <c r="S930" s="432" t="s">
        <v>652</v>
      </c>
      <c r="T930" s="432" t="s">
        <v>652</v>
      </c>
      <c r="U930" s="432" t="s">
        <v>652</v>
      </c>
      <c r="V930" s="432" t="s">
        <v>652</v>
      </c>
      <c r="W930" s="432" t="s">
        <v>652</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3"/>
      <c r="I931" s="904"/>
      <c r="J931" s="415" t="s">
        <v>653</v>
      </c>
      <c r="K931" s="433" t="str">
        <f t="shared" si="207"/>
        <v>-</v>
      </c>
      <c r="L931" s="430" t="s">
        <v>648</v>
      </c>
      <c r="M931" s="430" t="s">
        <v>648</v>
      </c>
      <c r="N931" s="430" t="s">
        <v>648</v>
      </c>
      <c r="O931" s="430" t="s">
        <v>648</v>
      </c>
      <c r="P931" s="430" t="s">
        <v>648</v>
      </c>
      <c r="Q931" s="430" t="s">
        <v>648</v>
      </c>
      <c r="R931" s="430" t="s">
        <v>648</v>
      </c>
      <c r="S931" s="430" t="s">
        <v>648</v>
      </c>
      <c r="T931" s="430" t="s">
        <v>648</v>
      </c>
      <c r="U931" s="430" t="s">
        <v>648</v>
      </c>
      <c r="V931" s="434" t="s">
        <v>648</v>
      </c>
      <c r="W931" s="434" t="s">
        <v>648</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667</v>
      </c>
      <c r="I932" s="426"/>
      <c r="J932" s="407" t="s">
        <v>647</v>
      </c>
      <c r="K932" s="427" t="str">
        <f t="shared" si="207"/>
        <v>-</v>
      </c>
      <c r="L932" s="428" t="s">
        <v>648</v>
      </c>
      <c r="M932" s="428" t="s">
        <v>648</v>
      </c>
      <c r="N932" s="428" t="s">
        <v>648</v>
      </c>
      <c r="O932" s="428" t="s">
        <v>648</v>
      </c>
      <c r="P932" s="428" t="s">
        <v>648</v>
      </c>
      <c r="Q932" s="428" t="s">
        <v>648</v>
      </c>
      <c r="R932" s="428" t="s">
        <v>648</v>
      </c>
      <c r="S932" s="428" t="s">
        <v>648</v>
      </c>
      <c r="T932" s="428" t="s">
        <v>648</v>
      </c>
      <c r="U932" s="428" t="s">
        <v>648</v>
      </c>
      <c r="V932" s="428" t="s">
        <v>648</v>
      </c>
      <c r="W932" s="428" t="s">
        <v>648</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899" t="s">
        <v>972</v>
      </c>
      <c r="I933" s="900"/>
      <c r="J933" s="430" t="s">
        <v>650</v>
      </c>
      <c r="K933" s="431" t="str">
        <f t="shared" si="207"/>
        <v>-</v>
      </c>
      <c r="L933" s="432" t="s">
        <v>648</v>
      </c>
      <c r="M933" s="432" t="s">
        <v>648</v>
      </c>
      <c r="N933" s="432" t="s">
        <v>648</v>
      </c>
      <c r="O933" s="432" t="s">
        <v>648</v>
      </c>
      <c r="P933" s="432" t="s">
        <v>648</v>
      </c>
      <c r="Q933" s="437">
        <f>INT($I$395/7)+2</f>
        <v>9</v>
      </c>
      <c r="R933" s="432" t="s">
        <v>648</v>
      </c>
      <c r="S933" s="315" t="b">
        <v>1</v>
      </c>
      <c r="T933" s="432">
        <v>3</v>
      </c>
      <c r="U933" s="432" t="s">
        <v>648</v>
      </c>
      <c r="V933" s="432" t="s">
        <v>648</v>
      </c>
      <c r="W933" s="432" t="s">
        <v>648</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1"/>
      <c r="I934" s="902"/>
      <c r="J934" s="430" t="s">
        <v>651</v>
      </c>
      <c r="K934" s="431" t="str">
        <f t="shared" si="207"/>
        <v>-</v>
      </c>
      <c r="L934" s="432" t="s">
        <v>652</v>
      </c>
      <c r="M934" s="432" t="s">
        <v>652</v>
      </c>
      <c r="N934" s="432" t="s">
        <v>652</v>
      </c>
      <c r="O934" s="432" t="s">
        <v>652</v>
      </c>
      <c r="P934" s="432" t="s">
        <v>652</v>
      </c>
      <c r="Q934" s="432" t="s">
        <v>652</v>
      </c>
      <c r="R934" s="432" t="s">
        <v>652</v>
      </c>
      <c r="S934" s="432" t="s">
        <v>652</v>
      </c>
      <c r="T934" s="432" t="s">
        <v>652</v>
      </c>
      <c r="U934" s="432" t="s">
        <v>652</v>
      </c>
      <c r="V934" s="432" t="s">
        <v>652</v>
      </c>
      <c r="W934" s="432" t="s">
        <v>652</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3"/>
      <c r="I935" s="904"/>
      <c r="J935" s="415" t="s">
        <v>653</v>
      </c>
      <c r="K935" s="433" t="str">
        <f t="shared" si="207"/>
        <v>-</v>
      </c>
      <c r="L935" s="430" t="s">
        <v>648</v>
      </c>
      <c r="M935" s="430" t="s">
        <v>648</v>
      </c>
      <c r="N935" s="430" t="s">
        <v>648</v>
      </c>
      <c r="O935" s="430" t="s">
        <v>648</v>
      </c>
      <c r="P935" s="430" t="s">
        <v>648</v>
      </c>
      <c r="Q935" s="430" t="s">
        <v>648</v>
      </c>
      <c r="R935" s="430" t="s">
        <v>648</v>
      </c>
      <c r="S935" s="430" t="s">
        <v>648</v>
      </c>
      <c r="T935" s="430" t="s">
        <v>648</v>
      </c>
      <c r="U935" s="430" t="s">
        <v>648</v>
      </c>
      <c r="V935" s="434" t="s">
        <v>648</v>
      </c>
      <c r="W935" s="434" t="s">
        <v>648</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668</v>
      </c>
      <c r="I936" s="426"/>
      <c r="J936" s="407" t="s">
        <v>647</v>
      </c>
      <c r="K936" s="427" t="str">
        <f t="shared" si="207"/>
        <v>-</v>
      </c>
      <c r="L936" s="428" t="s">
        <v>648</v>
      </c>
      <c r="M936" s="428" t="s">
        <v>648</v>
      </c>
      <c r="N936" s="428" t="s">
        <v>648</v>
      </c>
      <c r="O936" s="428" t="s">
        <v>648</v>
      </c>
      <c r="P936" s="428" t="s">
        <v>648</v>
      </c>
      <c r="Q936" s="428" t="s">
        <v>648</v>
      </c>
      <c r="R936" s="428" t="s">
        <v>648</v>
      </c>
      <c r="S936" s="428" t="s">
        <v>648</v>
      </c>
      <c r="T936" s="428" t="s">
        <v>648</v>
      </c>
      <c r="U936" s="428" t="s">
        <v>648</v>
      </c>
      <c r="V936" s="428" t="s">
        <v>648</v>
      </c>
      <c r="W936" s="428" t="s">
        <v>648</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899" t="s">
        <v>972</v>
      </c>
      <c r="I937" s="900"/>
      <c r="J937" s="430" t="s">
        <v>650</v>
      </c>
      <c r="K937" s="431" t="str">
        <f t="shared" si="207"/>
        <v>-</v>
      </c>
      <c r="L937" s="432" t="s">
        <v>648</v>
      </c>
      <c r="M937" s="432" t="s">
        <v>648</v>
      </c>
      <c r="N937" s="432" t="s">
        <v>648</v>
      </c>
      <c r="O937" s="432" t="s">
        <v>648</v>
      </c>
      <c r="P937" s="432" t="s">
        <v>648</v>
      </c>
      <c r="Q937" s="437">
        <f>INT($I$396/7)+2</f>
        <v>9</v>
      </c>
      <c r="R937" s="432" t="s">
        <v>648</v>
      </c>
      <c r="S937" s="315" t="b">
        <v>1</v>
      </c>
      <c r="T937" s="432">
        <v>4</v>
      </c>
      <c r="U937" s="432" t="s">
        <v>648</v>
      </c>
      <c r="V937" s="432" t="s">
        <v>648</v>
      </c>
      <c r="W937" s="432" t="s">
        <v>648</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1"/>
      <c r="I938" s="902"/>
      <c r="J938" s="430" t="s">
        <v>651</v>
      </c>
      <c r="K938" s="431" t="str">
        <f t="shared" si="207"/>
        <v>-</v>
      </c>
      <c r="L938" s="432" t="s">
        <v>652</v>
      </c>
      <c r="M938" s="432" t="s">
        <v>652</v>
      </c>
      <c r="N938" s="432" t="s">
        <v>652</v>
      </c>
      <c r="O938" s="432" t="s">
        <v>652</v>
      </c>
      <c r="P938" s="432" t="s">
        <v>652</v>
      </c>
      <c r="Q938" s="432" t="s">
        <v>652</v>
      </c>
      <c r="R938" s="432" t="s">
        <v>652</v>
      </c>
      <c r="S938" s="432" t="s">
        <v>652</v>
      </c>
      <c r="T938" s="432" t="s">
        <v>652</v>
      </c>
      <c r="U938" s="432" t="s">
        <v>652</v>
      </c>
      <c r="V938" s="432" t="s">
        <v>652</v>
      </c>
      <c r="W938" s="432" t="s">
        <v>652</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3"/>
      <c r="I939" s="904"/>
      <c r="J939" s="415" t="s">
        <v>653</v>
      </c>
      <c r="K939" s="433" t="str">
        <f t="shared" si="207"/>
        <v>-</v>
      </c>
      <c r="L939" s="430" t="s">
        <v>648</v>
      </c>
      <c r="M939" s="430" t="s">
        <v>648</v>
      </c>
      <c r="N939" s="430" t="s">
        <v>648</v>
      </c>
      <c r="O939" s="430" t="s">
        <v>648</v>
      </c>
      <c r="P939" s="430" t="s">
        <v>648</v>
      </c>
      <c r="Q939" s="430" t="s">
        <v>648</v>
      </c>
      <c r="R939" s="430" t="s">
        <v>648</v>
      </c>
      <c r="S939" s="430" t="s">
        <v>648</v>
      </c>
      <c r="T939" s="430" t="s">
        <v>648</v>
      </c>
      <c r="U939" s="430" t="s">
        <v>648</v>
      </c>
      <c r="V939" s="434" t="s">
        <v>648</v>
      </c>
      <c r="W939" s="434" t="s">
        <v>648</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669</v>
      </c>
      <c r="I940" s="426"/>
      <c r="J940" s="407" t="s">
        <v>647</v>
      </c>
      <c r="K940" s="427" t="str">
        <f t="shared" si="207"/>
        <v>-</v>
      </c>
      <c r="L940" s="436">
        <v>-1</v>
      </c>
      <c r="M940" s="428" t="s">
        <v>648</v>
      </c>
      <c r="N940" s="428" t="s">
        <v>648</v>
      </c>
      <c r="O940" s="428" t="s">
        <v>648</v>
      </c>
      <c r="P940" s="428" t="s">
        <v>648</v>
      </c>
      <c r="Q940" s="428" t="s">
        <v>648</v>
      </c>
      <c r="R940" s="428" t="s">
        <v>648</v>
      </c>
      <c r="S940" s="428" t="s">
        <v>648</v>
      </c>
      <c r="T940" s="428" t="s">
        <v>648</v>
      </c>
      <c r="U940" s="428" t="s">
        <v>648</v>
      </c>
      <c r="V940" s="428" t="s">
        <v>648</v>
      </c>
      <c r="W940" s="428" t="s">
        <v>648</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899" t="s">
        <v>670</v>
      </c>
      <c r="I941" s="900"/>
      <c r="J941" s="430" t="s">
        <v>650</v>
      </c>
      <c r="K941" s="431" t="str">
        <f t="shared" si="207"/>
        <v>-</v>
      </c>
      <c r="L941" s="432" t="s">
        <v>648</v>
      </c>
      <c r="M941" s="432" t="s">
        <v>648</v>
      </c>
      <c r="N941" s="432" t="s">
        <v>648</v>
      </c>
      <c r="O941" s="432" t="s">
        <v>648</v>
      </c>
      <c r="P941" s="432" t="s">
        <v>648</v>
      </c>
      <c r="Q941" s="315">
        <f>INT(150/7)+2</f>
        <v>23</v>
      </c>
      <c r="R941" s="432" t="s">
        <v>648</v>
      </c>
      <c r="S941" s="315" t="b">
        <v>1</v>
      </c>
      <c r="T941" s="432" t="s">
        <v>648</v>
      </c>
      <c r="U941" s="432" t="s">
        <v>648</v>
      </c>
      <c r="V941" s="432" t="s">
        <v>648</v>
      </c>
      <c r="W941" s="432" t="s">
        <v>648</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1"/>
      <c r="I942" s="902"/>
      <c r="J942" s="430" t="s">
        <v>651</v>
      </c>
      <c r="K942" s="431" t="str">
        <f t="shared" si="207"/>
        <v>-</v>
      </c>
      <c r="L942" s="432" t="s">
        <v>652</v>
      </c>
      <c r="M942" s="432" t="s">
        <v>652</v>
      </c>
      <c r="N942" s="432" t="s">
        <v>652</v>
      </c>
      <c r="O942" s="432" t="s">
        <v>652</v>
      </c>
      <c r="P942" s="432" t="s">
        <v>652</v>
      </c>
      <c r="Q942" s="432" t="s">
        <v>652</v>
      </c>
      <c r="R942" s="432" t="s">
        <v>652</v>
      </c>
      <c r="S942" s="432" t="s">
        <v>652</v>
      </c>
      <c r="T942" s="432" t="s">
        <v>652</v>
      </c>
      <c r="U942" s="432" t="s">
        <v>652</v>
      </c>
      <c r="V942" s="432" t="s">
        <v>652</v>
      </c>
      <c r="W942" s="432" t="s">
        <v>652</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3"/>
      <c r="I943" s="904"/>
      <c r="J943" s="415" t="s">
        <v>653</v>
      </c>
      <c r="K943" s="433" t="str">
        <f t="shared" si="207"/>
        <v>-</v>
      </c>
      <c r="L943" s="430" t="s">
        <v>648</v>
      </c>
      <c r="M943" s="430" t="s">
        <v>648</v>
      </c>
      <c r="N943" s="430" t="s">
        <v>648</v>
      </c>
      <c r="O943" s="430" t="s">
        <v>648</v>
      </c>
      <c r="P943" s="430" t="s">
        <v>648</v>
      </c>
      <c r="Q943" s="430" t="s">
        <v>648</v>
      </c>
      <c r="R943" s="430" t="s">
        <v>648</v>
      </c>
      <c r="S943" s="430" t="s">
        <v>648</v>
      </c>
      <c r="T943" s="430" t="s">
        <v>648</v>
      </c>
      <c r="U943" s="430" t="s">
        <v>648</v>
      </c>
      <c r="V943" s="434" t="s">
        <v>648</v>
      </c>
      <c r="W943" s="434" t="s">
        <v>648</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671</v>
      </c>
      <c r="I944" s="426"/>
      <c r="J944" s="407" t="s">
        <v>647</v>
      </c>
      <c r="K944" s="427" t="str">
        <f t="shared" si="207"/>
        <v>-</v>
      </c>
      <c r="L944" s="428" t="s">
        <v>648</v>
      </c>
      <c r="M944" s="428" t="s">
        <v>648</v>
      </c>
      <c r="N944" s="428" t="s">
        <v>648</v>
      </c>
      <c r="O944" s="428" t="s">
        <v>648</v>
      </c>
      <c r="P944" s="428" t="s">
        <v>648</v>
      </c>
      <c r="Q944" s="428" t="s">
        <v>648</v>
      </c>
      <c r="R944" s="428" t="s">
        <v>648</v>
      </c>
      <c r="S944" s="428" t="s">
        <v>648</v>
      </c>
      <c r="T944" s="428" t="s">
        <v>648</v>
      </c>
      <c r="U944" s="428" t="s">
        <v>648</v>
      </c>
      <c r="V944" s="428" t="s">
        <v>648</v>
      </c>
      <c r="W944" s="428" t="s">
        <v>648</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899" t="s">
        <v>672</v>
      </c>
      <c r="I945" s="900"/>
      <c r="J945" s="430" t="s">
        <v>650</v>
      </c>
      <c r="K945" s="431" t="str">
        <f t="shared" si="207"/>
        <v>-</v>
      </c>
      <c r="L945" s="432" t="s">
        <v>648</v>
      </c>
      <c r="M945" s="432" t="s">
        <v>648</v>
      </c>
      <c r="N945" s="432" t="s">
        <v>648</v>
      </c>
      <c r="O945" s="432" t="s">
        <v>648</v>
      </c>
      <c r="P945" s="432" t="s">
        <v>648</v>
      </c>
      <c r="Q945" s="315">
        <f>INT(150/7)+2</f>
        <v>23</v>
      </c>
      <c r="R945" s="432" t="s">
        <v>648</v>
      </c>
      <c r="S945" s="315" t="b">
        <v>1</v>
      </c>
      <c r="T945" s="432" t="s">
        <v>648</v>
      </c>
      <c r="U945" s="432" t="s">
        <v>648</v>
      </c>
      <c r="V945" s="432" t="s">
        <v>648</v>
      </c>
      <c r="W945" s="432" t="s">
        <v>648</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1"/>
      <c r="I946" s="902"/>
      <c r="J946" s="430" t="s">
        <v>651</v>
      </c>
      <c r="K946" s="431" t="str">
        <f t="shared" si="207"/>
        <v>-</v>
      </c>
      <c r="L946" s="432" t="s">
        <v>652</v>
      </c>
      <c r="M946" s="432" t="s">
        <v>652</v>
      </c>
      <c r="N946" s="432" t="s">
        <v>652</v>
      </c>
      <c r="O946" s="432" t="s">
        <v>652</v>
      </c>
      <c r="P946" s="432" t="s">
        <v>652</v>
      </c>
      <c r="Q946" s="432" t="s">
        <v>652</v>
      </c>
      <c r="R946" s="432" t="s">
        <v>652</v>
      </c>
      <c r="S946" s="432" t="s">
        <v>652</v>
      </c>
      <c r="T946" s="432" t="s">
        <v>652</v>
      </c>
      <c r="U946" s="432" t="s">
        <v>652</v>
      </c>
      <c r="V946" s="432" t="s">
        <v>652</v>
      </c>
      <c r="W946" s="432" t="s">
        <v>652</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3"/>
      <c r="I947" s="904"/>
      <c r="J947" s="415" t="s">
        <v>653</v>
      </c>
      <c r="K947" s="433" t="str">
        <f t="shared" si="207"/>
        <v>-</v>
      </c>
      <c r="L947" s="430" t="s">
        <v>648</v>
      </c>
      <c r="M947" s="430" t="s">
        <v>648</v>
      </c>
      <c r="N947" s="430" t="s">
        <v>648</v>
      </c>
      <c r="O947" s="430" t="s">
        <v>648</v>
      </c>
      <c r="P947" s="430" t="s">
        <v>648</v>
      </c>
      <c r="Q947" s="430" t="s">
        <v>648</v>
      </c>
      <c r="R947" s="430" t="s">
        <v>648</v>
      </c>
      <c r="S947" s="430" t="s">
        <v>648</v>
      </c>
      <c r="T947" s="430" t="s">
        <v>648</v>
      </c>
      <c r="U947" s="430" t="s">
        <v>648</v>
      </c>
      <c r="V947" s="434" t="s">
        <v>648</v>
      </c>
      <c r="W947" s="434" t="s">
        <v>648</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673</v>
      </c>
      <c r="I948" s="426"/>
      <c r="J948" s="407" t="s">
        <v>647</v>
      </c>
      <c r="K948" s="427" t="str">
        <f t="shared" si="207"/>
        <v>-</v>
      </c>
      <c r="L948" s="428" t="s">
        <v>648</v>
      </c>
      <c r="M948" s="428" t="s">
        <v>648</v>
      </c>
      <c r="N948" s="428" t="s">
        <v>648</v>
      </c>
      <c r="O948" s="428" t="s">
        <v>648</v>
      </c>
      <c r="P948" s="428" t="s">
        <v>648</v>
      </c>
      <c r="Q948" s="428" t="s">
        <v>648</v>
      </c>
      <c r="R948" s="428" t="s">
        <v>648</v>
      </c>
      <c r="S948" s="428" t="s">
        <v>648</v>
      </c>
      <c r="T948" s="428" t="s">
        <v>648</v>
      </c>
      <c r="U948" s="428" t="s">
        <v>648</v>
      </c>
      <c r="V948" s="428" t="s">
        <v>648</v>
      </c>
      <c r="W948" s="428" t="s">
        <v>648</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899" t="s">
        <v>674</v>
      </c>
      <c r="I949" s="900"/>
      <c r="J949" s="430" t="s">
        <v>650</v>
      </c>
      <c r="K949" s="431" t="str">
        <f t="shared" si="207"/>
        <v>-</v>
      </c>
      <c r="L949" s="432" t="s">
        <v>648</v>
      </c>
      <c r="M949" s="432" t="s">
        <v>648</v>
      </c>
      <c r="N949" s="432" t="s">
        <v>648</v>
      </c>
      <c r="O949" s="432" t="s">
        <v>648</v>
      </c>
      <c r="P949" s="432" t="s">
        <v>648</v>
      </c>
      <c r="Q949" s="315">
        <f>INT(150/7)+2</f>
        <v>23</v>
      </c>
      <c r="R949" s="432" t="s">
        <v>648</v>
      </c>
      <c r="S949" s="315" t="b">
        <v>1</v>
      </c>
      <c r="T949" s="432" t="s">
        <v>648</v>
      </c>
      <c r="U949" s="432" t="s">
        <v>648</v>
      </c>
      <c r="V949" s="432" t="s">
        <v>648</v>
      </c>
      <c r="W949" s="432" t="s">
        <v>648</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1"/>
      <c r="I950" s="902"/>
      <c r="J950" s="430" t="s">
        <v>651</v>
      </c>
      <c r="K950" s="431" t="str">
        <f t="shared" si="207"/>
        <v>-</v>
      </c>
      <c r="L950" s="432" t="s">
        <v>652</v>
      </c>
      <c r="M950" s="432" t="s">
        <v>652</v>
      </c>
      <c r="N950" s="432" t="s">
        <v>652</v>
      </c>
      <c r="O950" s="432" t="s">
        <v>652</v>
      </c>
      <c r="P950" s="432" t="s">
        <v>652</v>
      </c>
      <c r="Q950" s="432" t="s">
        <v>652</v>
      </c>
      <c r="R950" s="432" t="s">
        <v>652</v>
      </c>
      <c r="S950" s="432" t="s">
        <v>652</v>
      </c>
      <c r="T950" s="432" t="s">
        <v>652</v>
      </c>
      <c r="U950" s="432" t="s">
        <v>652</v>
      </c>
      <c r="V950" s="432" t="s">
        <v>652</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3"/>
      <c r="I951" s="904"/>
      <c r="J951" s="415" t="s">
        <v>653</v>
      </c>
      <c r="K951" s="433" t="str">
        <f t="shared" si="207"/>
        <v>-</v>
      </c>
      <c r="L951" s="430" t="s">
        <v>648</v>
      </c>
      <c r="M951" s="430" t="s">
        <v>648</v>
      </c>
      <c r="N951" s="430" t="s">
        <v>648</v>
      </c>
      <c r="O951" s="430" t="s">
        <v>648</v>
      </c>
      <c r="P951" s="430" t="s">
        <v>648</v>
      </c>
      <c r="Q951" s="430" t="s">
        <v>648</v>
      </c>
      <c r="R951" s="430" t="s">
        <v>648</v>
      </c>
      <c r="S951" s="430" t="s">
        <v>648</v>
      </c>
      <c r="T951" s="430" t="s">
        <v>648</v>
      </c>
      <c r="U951" s="430" t="s">
        <v>648</v>
      </c>
      <c r="V951" s="434" t="s">
        <v>648</v>
      </c>
      <c r="W951" s="434" t="s">
        <v>648</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675</v>
      </c>
      <c r="I952" s="426"/>
      <c r="J952" s="407" t="s">
        <v>647</v>
      </c>
      <c r="K952" s="427" t="str">
        <f t="shared" si="207"/>
        <v>-</v>
      </c>
      <c r="L952" s="428" t="s">
        <v>648</v>
      </c>
      <c r="M952" s="428" t="s">
        <v>648</v>
      </c>
      <c r="N952" s="428" t="s">
        <v>648</v>
      </c>
      <c r="O952" s="428" t="s">
        <v>648</v>
      </c>
      <c r="P952" s="428" t="s">
        <v>648</v>
      </c>
      <c r="Q952" s="428" t="s">
        <v>648</v>
      </c>
      <c r="R952" s="428" t="s">
        <v>648</v>
      </c>
      <c r="S952" s="428" t="s">
        <v>648</v>
      </c>
      <c r="T952" s="428" t="s">
        <v>648</v>
      </c>
      <c r="U952" s="428" t="s">
        <v>648</v>
      </c>
      <c r="V952" s="428" t="s">
        <v>648</v>
      </c>
      <c r="W952" s="428" t="s">
        <v>648</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899"/>
      <c r="I953" s="900"/>
      <c r="J953" s="430" t="s">
        <v>650</v>
      </c>
      <c r="K953" s="431" t="str">
        <f t="shared" ref="K953:K995" si="212">IF(L953&lt;0,"-",IFERROR(DATE(2019,1,($L953)*7+1),"-"))</f>
        <v>-</v>
      </c>
      <c r="L953" s="432" t="s">
        <v>648</v>
      </c>
      <c r="M953" s="432" t="s">
        <v>648</v>
      </c>
      <c r="N953" s="432" t="s">
        <v>648</v>
      </c>
      <c r="O953" s="432" t="s">
        <v>648</v>
      </c>
      <c r="P953" s="432" t="s">
        <v>648</v>
      </c>
      <c r="Q953" s="432" t="s">
        <v>648</v>
      </c>
      <c r="R953" s="315">
        <v>0</v>
      </c>
      <c r="S953" s="315" t="b">
        <v>1</v>
      </c>
      <c r="T953" s="432" t="s">
        <v>648</v>
      </c>
      <c r="U953" s="432" t="s">
        <v>648</v>
      </c>
      <c r="V953" s="432" t="s">
        <v>648</v>
      </c>
      <c r="W953" s="432" t="s">
        <v>648</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1"/>
      <c r="I954" s="902"/>
      <c r="J954" s="430" t="s">
        <v>651</v>
      </c>
      <c r="K954" s="431" t="str">
        <f t="shared" si="212"/>
        <v>-</v>
      </c>
      <c r="L954" s="432" t="s">
        <v>652</v>
      </c>
      <c r="M954" s="432">
        <v>42</v>
      </c>
      <c r="N954" s="432" t="s">
        <v>652</v>
      </c>
      <c r="O954" s="432" t="s">
        <v>652</v>
      </c>
      <c r="P954" s="432" t="s">
        <v>652</v>
      </c>
      <c r="Q954" s="432" t="s">
        <v>652</v>
      </c>
      <c r="R954" s="432" t="s">
        <v>652</v>
      </c>
      <c r="S954" s="432" t="s">
        <v>652</v>
      </c>
      <c r="T954" s="432" t="s">
        <v>652</v>
      </c>
      <c r="U954" s="432" t="s">
        <v>652</v>
      </c>
      <c r="V954" s="432" t="s">
        <v>652</v>
      </c>
      <c r="W954" s="432" t="s">
        <v>652</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3"/>
      <c r="I955" s="904"/>
      <c r="J955" s="415" t="s">
        <v>653</v>
      </c>
      <c r="K955" s="433" t="str">
        <f t="shared" si="212"/>
        <v>-</v>
      </c>
      <c r="L955" s="430" t="s">
        <v>648</v>
      </c>
      <c r="M955" s="430" t="s">
        <v>648</v>
      </c>
      <c r="N955" s="430" t="s">
        <v>648</v>
      </c>
      <c r="O955" s="430" t="s">
        <v>648</v>
      </c>
      <c r="P955" s="430" t="s">
        <v>648</v>
      </c>
      <c r="Q955" s="430" t="s">
        <v>648</v>
      </c>
      <c r="R955" s="430" t="s">
        <v>648</v>
      </c>
      <c r="S955" s="430" t="s">
        <v>648</v>
      </c>
      <c r="T955" s="430" t="s">
        <v>648</v>
      </c>
      <c r="U955" s="430" t="s">
        <v>648</v>
      </c>
      <c r="V955" s="434" t="s">
        <v>648</v>
      </c>
      <c r="W955" s="434" t="s">
        <v>648</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676</v>
      </c>
      <c r="I956" s="426"/>
      <c r="J956" s="407" t="s">
        <v>647</v>
      </c>
      <c r="K956" s="427" t="str">
        <f t="shared" si="212"/>
        <v>-</v>
      </c>
      <c r="L956" s="428" t="s">
        <v>648</v>
      </c>
      <c r="M956" s="435">
        <v>42</v>
      </c>
      <c r="N956" s="428" t="s">
        <v>648</v>
      </c>
      <c r="O956" s="428" t="s">
        <v>648</v>
      </c>
      <c r="P956" s="428" t="s">
        <v>648</v>
      </c>
      <c r="Q956" s="428" t="s">
        <v>648</v>
      </c>
      <c r="R956" s="428" t="s">
        <v>648</v>
      </c>
      <c r="S956" s="428" t="s">
        <v>648</v>
      </c>
      <c r="T956" s="428" t="s">
        <v>648</v>
      </c>
      <c r="U956" s="428" t="s">
        <v>648</v>
      </c>
      <c r="V956" s="428" t="s">
        <v>648</v>
      </c>
      <c r="W956" s="428" t="s">
        <v>648</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899" t="s">
        <v>677</v>
      </c>
      <c r="I957" s="900"/>
      <c r="J957" s="430" t="s">
        <v>650</v>
      </c>
      <c r="K957" s="431" t="str">
        <f t="shared" si="212"/>
        <v>-</v>
      </c>
      <c r="L957" s="432" t="s">
        <v>648</v>
      </c>
      <c r="M957" s="432" t="s">
        <v>648</v>
      </c>
      <c r="N957" s="432" t="s">
        <v>648</v>
      </c>
      <c r="O957" s="432" t="s">
        <v>648</v>
      </c>
      <c r="P957" s="432" t="s">
        <v>648</v>
      </c>
      <c r="Q957" s="432" t="s">
        <v>648</v>
      </c>
      <c r="R957" s="315">
        <v>0</v>
      </c>
      <c r="S957" s="432" t="s">
        <v>648</v>
      </c>
      <c r="T957" s="432" t="s">
        <v>648</v>
      </c>
      <c r="U957" s="432" t="s">
        <v>648</v>
      </c>
      <c r="V957" s="432" t="s">
        <v>648</v>
      </c>
      <c r="W957" s="432" t="s">
        <v>648</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1"/>
      <c r="I958" s="902"/>
      <c r="J958" s="430" t="s">
        <v>651</v>
      </c>
      <c r="K958" s="431" t="str">
        <f t="shared" si="212"/>
        <v>-</v>
      </c>
      <c r="L958" s="432" t="s">
        <v>652</v>
      </c>
      <c r="M958" s="432" t="s">
        <v>652</v>
      </c>
      <c r="N958" s="432" t="s">
        <v>652</v>
      </c>
      <c r="O958" s="432" t="s">
        <v>652</v>
      </c>
      <c r="P958" s="432" t="s">
        <v>652</v>
      </c>
      <c r="Q958" s="432" t="s">
        <v>652</v>
      </c>
      <c r="R958" s="432" t="s">
        <v>652</v>
      </c>
      <c r="S958" s="432" t="s">
        <v>652</v>
      </c>
      <c r="T958" s="432" t="s">
        <v>652</v>
      </c>
      <c r="U958" s="432" t="s">
        <v>652</v>
      </c>
      <c r="V958" s="432" t="s">
        <v>652</v>
      </c>
      <c r="W958" s="432" t="s">
        <v>652</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3"/>
      <c r="I959" s="904"/>
      <c r="J959" s="415" t="s">
        <v>653</v>
      </c>
      <c r="K959" s="433" t="str">
        <f t="shared" si="212"/>
        <v>-</v>
      </c>
      <c r="L959" s="430" t="s">
        <v>648</v>
      </c>
      <c r="M959" s="430" t="s">
        <v>648</v>
      </c>
      <c r="N959" s="430" t="s">
        <v>648</v>
      </c>
      <c r="O959" s="430" t="s">
        <v>648</v>
      </c>
      <c r="P959" s="430" t="s">
        <v>648</v>
      </c>
      <c r="Q959" s="430" t="s">
        <v>648</v>
      </c>
      <c r="R959" s="430" t="s">
        <v>648</v>
      </c>
      <c r="S959" s="430" t="s">
        <v>648</v>
      </c>
      <c r="T959" s="430" t="s">
        <v>648</v>
      </c>
      <c r="U959" s="430" t="s">
        <v>648</v>
      </c>
      <c r="V959" s="434" t="s">
        <v>648</v>
      </c>
      <c r="W959" s="434" t="s">
        <v>648</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678</v>
      </c>
      <c r="I960" s="426"/>
      <c r="J960" s="407" t="s">
        <v>647</v>
      </c>
      <c r="K960" s="427" t="str">
        <f t="shared" si="212"/>
        <v>-</v>
      </c>
      <c r="L960" s="428" t="s">
        <v>648</v>
      </c>
      <c r="M960" s="428" t="s">
        <v>648</v>
      </c>
      <c r="N960" s="428" t="s">
        <v>648</v>
      </c>
      <c r="O960" s="428" t="s">
        <v>648</v>
      </c>
      <c r="P960" s="428" t="s">
        <v>648</v>
      </c>
      <c r="Q960" s="428" t="s">
        <v>648</v>
      </c>
      <c r="R960" s="428" t="s">
        <v>648</v>
      </c>
      <c r="S960" s="428" t="s">
        <v>648</v>
      </c>
      <c r="T960" s="428" t="s">
        <v>648</v>
      </c>
      <c r="U960" s="428" t="s">
        <v>648</v>
      </c>
      <c r="V960" s="428" t="s">
        <v>648</v>
      </c>
      <c r="W960" s="428" t="s">
        <v>648</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899" t="s">
        <v>679</v>
      </c>
      <c r="I961" s="900"/>
      <c r="J961" s="430" t="s">
        <v>650</v>
      </c>
      <c r="K961" s="431" t="str">
        <f t="shared" si="212"/>
        <v>-</v>
      </c>
      <c r="L961" s="432" t="s">
        <v>648</v>
      </c>
      <c r="M961" s="432" t="s">
        <v>648</v>
      </c>
      <c r="N961" s="432" t="s">
        <v>648</v>
      </c>
      <c r="O961" s="315">
        <v>1</v>
      </c>
      <c r="P961" s="432" t="s">
        <v>648</v>
      </c>
      <c r="Q961" s="432" t="s">
        <v>648</v>
      </c>
      <c r="R961" s="432" t="s">
        <v>648</v>
      </c>
      <c r="S961" s="432" t="s">
        <v>648</v>
      </c>
      <c r="T961" s="432" t="s">
        <v>648</v>
      </c>
      <c r="U961" s="432" t="s">
        <v>648</v>
      </c>
      <c r="V961" s="432" t="s">
        <v>648</v>
      </c>
      <c r="W961" s="432" t="s">
        <v>648</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1"/>
      <c r="I962" s="902"/>
      <c r="J962" s="430" t="s">
        <v>651</v>
      </c>
      <c r="K962" s="431" t="str">
        <f t="shared" si="212"/>
        <v>-</v>
      </c>
      <c r="L962" s="432" t="s">
        <v>652</v>
      </c>
      <c r="M962" s="315">
        <v>38</v>
      </c>
      <c r="N962" s="432" t="s">
        <v>652</v>
      </c>
      <c r="O962" s="432" t="s">
        <v>652</v>
      </c>
      <c r="P962" s="432" t="s">
        <v>652</v>
      </c>
      <c r="Q962" s="432" t="s">
        <v>652</v>
      </c>
      <c r="R962" s="432" t="s">
        <v>652</v>
      </c>
      <c r="S962" s="432" t="s">
        <v>652</v>
      </c>
      <c r="T962" s="432" t="s">
        <v>652</v>
      </c>
      <c r="U962" s="432" t="s">
        <v>652</v>
      </c>
      <c r="V962" s="432" t="s">
        <v>652</v>
      </c>
      <c r="W962" s="432" t="s">
        <v>652</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3"/>
      <c r="I963" s="904"/>
      <c r="J963" s="415" t="s">
        <v>653</v>
      </c>
      <c r="K963" s="433" t="str">
        <f t="shared" si="212"/>
        <v>-</v>
      </c>
      <c r="L963" s="430" t="s">
        <v>648</v>
      </c>
      <c r="M963" s="430" t="s">
        <v>648</v>
      </c>
      <c r="N963" s="430" t="s">
        <v>648</v>
      </c>
      <c r="O963" s="430" t="s">
        <v>648</v>
      </c>
      <c r="P963" s="430" t="s">
        <v>648</v>
      </c>
      <c r="Q963" s="430" t="s">
        <v>648</v>
      </c>
      <c r="R963" s="430" t="s">
        <v>648</v>
      </c>
      <c r="S963" s="430" t="s">
        <v>648</v>
      </c>
      <c r="T963" s="430" t="s">
        <v>648</v>
      </c>
      <c r="U963" s="430" t="s">
        <v>648</v>
      </c>
      <c r="V963" s="434" t="s">
        <v>648</v>
      </c>
      <c r="W963" s="434" t="s">
        <v>648</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680</v>
      </c>
      <c r="I964" s="426"/>
      <c r="J964" s="407" t="s">
        <v>647</v>
      </c>
      <c r="K964" s="427" t="str">
        <f t="shared" si="212"/>
        <v>-</v>
      </c>
      <c r="L964" s="428" t="s">
        <v>648</v>
      </c>
      <c r="M964" s="428" t="s">
        <v>648</v>
      </c>
      <c r="N964" s="428" t="s">
        <v>648</v>
      </c>
      <c r="O964" s="428" t="s">
        <v>648</v>
      </c>
      <c r="P964" s="428" t="s">
        <v>648</v>
      </c>
      <c r="Q964" s="428" t="s">
        <v>648</v>
      </c>
      <c r="R964" s="428" t="s">
        <v>648</v>
      </c>
      <c r="S964" s="428" t="s">
        <v>648</v>
      </c>
      <c r="T964" s="428" t="s">
        <v>648</v>
      </c>
      <c r="U964" s="428" t="s">
        <v>648</v>
      </c>
      <c r="V964" s="428" t="s">
        <v>648</v>
      </c>
      <c r="W964" s="428" t="s">
        <v>648</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899" t="s">
        <v>681</v>
      </c>
      <c r="I965" s="900"/>
      <c r="J965" s="430" t="s">
        <v>650</v>
      </c>
      <c r="K965" s="431">
        <f t="shared" si="212"/>
        <v>43543</v>
      </c>
      <c r="L965" s="315">
        <v>11</v>
      </c>
      <c r="M965" s="432" t="s">
        <v>648</v>
      </c>
      <c r="N965" s="432" t="s">
        <v>648</v>
      </c>
      <c r="O965" s="432" t="s">
        <v>648</v>
      </c>
      <c r="P965" s="432" t="s">
        <v>648</v>
      </c>
      <c r="Q965" s="432" t="s">
        <v>648</v>
      </c>
      <c r="R965" s="432" t="s">
        <v>648</v>
      </c>
      <c r="S965" s="432" t="s">
        <v>648</v>
      </c>
      <c r="T965" s="432" t="s">
        <v>648</v>
      </c>
      <c r="U965" s="432" t="s">
        <v>648</v>
      </c>
      <c r="V965" s="432" t="s">
        <v>648</v>
      </c>
      <c r="W965" s="432" t="s">
        <v>648</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1"/>
      <c r="I966" s="902"/>
      <c r="J966" s="430" t="s">
        <v>651</v>
      </c>
      <c r="K966" s="431" t="str">
        <f t="shared" si="212"/>
        <v>-</v>
      </c>
      <c r="L966" s="432" t="s">
        <v>652</v>
      </c>
      <c r="M966" s="432" t="s">
        <v>652</v>
      </c>
      <c r="N966" s="315">
        <v>20</v>
      </c>
      <c r="O966" s="315">
        <v>3</v>
      </c>
      <c r="P966" s="432" t="s">
        <v>652</v>
      </c>
      <c r="Q966" s="432" t="s">
        <v>652</v>
      </c>
      <c r="R966" s="432" t="s">
        <v>652</v>
      </c>
      <c r="S966" s="432" t="s">
        <v>652</v>
      </c>
      <c r="T966" s="432" t="s">
        <v>652</v>
      </c>
      <c r="U966" s="432" t="s">
        <v>652</v>
      </c>
      <c r="V966" s="432" t="s">
        <v>652</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3"/>
      <c r="I967" s="904"/>
      <c r="J967" s="415" t="s">
        <v>653</v>
      </c>
      <c r="K967" s="433" t="str">
        <f t="shared" si="212"/>
        <v>-</v>
      </c>
      <c r="L967" s="430" t="s">
        <v>648</v>
      </c>
      <c r="M967" s="430" t="s">
        <v>648</v>
      </c>
      <c r="N967" s="430" t="s">
        <v>648</v>
      </c>
      <c r="O967" s="430" t="s">
        <v>648</v>
      </c>
      <c r="P967" s="430" t="s">
        <v>648</v>
      </c>
      <c r="Q967" s="430" t="s">
        <v>648</v>
      </c>
      <c r="R967" s="430" t="s">
        <v>648</v>
      </c>
      <c r="S967" s="430" t="s">
        <v>648</v>
      </c>
      <c r="T967" s="430" t="s">
        <v>648</v>
      </c>
      <c r="U967" s="430" t="s">
        <v>648</v>
      </c>
      <c r="V967" s="434" t="s">
        <v>648</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682</v>
      </c>
      <c r="I968" s="426"/>
      <c r="J968" s="407" t="s">
        <v>647</v>
      </c>
      <c r="K968" s="427" t="str">
        <f t="shared" si="212"/>
        <v>-</v>
      </c>
      <c r="L968" s="428" t="s">
        <v>648</v>
      </c>
      <c r="M968" s="428" t="s">
        <v>648</v>
      </c>
      <c r="N968" s="428" t="s">
        <v>648</v>
      </c>
      <c r="O968" s="428" t="s">
        <v>648</v>
      </c>
      <c r="P968" s="428" t="s">
        <v>648</v>
      </c>
      <c r="Q968" s="428" t="s">
        <v>648</v>
      </c>
      <c r="R968" s="428" t="s">
        <v>648</v>
      </c>
      <c r="S968" s="428" t="s">
        <v>648</v>
      </c>
      <c r="T968" s="428" t="s">
        <v>648</v>
      </c>
      <c r="U968" s="428" t="s">
        <v>648</v>
      </c>
      <c r="V968" s="428" t="s">
        <v>648</v>
      </c>
      <c r="W968" s="428" t="s">
        <v>648</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899" t="s">
        <v>683</v>
      </c>
      <c r="I969" s="900"/>
      <c r="J969" s="430" t="s">
        <v>650</v>
      </c>
      <c r="K969" s="431">
        <f t="shared" si="212"/>
        <v>43718</v>
      </c>
      <c r="L969" s="315">
        <v>36</v>
      </c>
      <c r="M969" s="432" t="s">
        <v>648</v>
      </c>
      <c r="N969" s="432" t="s">
        <v>648</v>
      </c>
      <c r="O969" s="432" t="s">
        <v>648</v>
      </c>
      <c r="P969" s="432" t="s">
        <v>648</v>
      </c>
      <c r="Q969" s="432" t="s">
        <v>648</v>
      </c>
      <c r="R969" s="432" t="s">
        <v>648</v>
      </c>
      <c r="S969" s="432" t="s">
        <v>648</v>
      </c>
      <c r="T969" s="432" t="s">
        <v>648</v>
      </c>
      <c r="U969" s="432" t="s">
        <v>648</v>
      </c>
      <c r="V969" s="432" t="s">
        <v>648</v>
      </c>
      <c r="W969" s="432" t="s">
        <v>648</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1"/>
      <c r="I970" s="902"/>
      <c r="J970" s="430" t="s">
        <v>651</v>
      </c>
      <c r="K970" s="431" t="str">
        <f t="shared" si="212"/>
        <v>-</v>
      </c>
      <c r="L970" s="432" t="s">
        <v>652</v>
      </c>
      <c r="M970" s="432" t="s">
        <v>652</v>
      </c>
      <c r="N970" s="315">
        <v>20</v>
      </c>
      <c r="O970" s="315">
        <v>6</v>
      </c>
      <c r="P970" s="432" t="s">
        <v>652</v>
      </c>
      <c r="Q970" s="432" t="s">
        <v>652</v>
      </c>
      <c r="R970" s="432" t="s">
        <v>652</v>
      </c>
      <c r="S970" s="432" t="s">
        <v>652</v>
      </c>
      <c r="T970" s="432" t="s">
        <v>652</v>
      </c>
      <c r="U970" s="432" t="s">
        <v>652</v>
      </c>
      <c r="V970" s="432" t="s">
        <v>652</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3"/>
      <c r="I971" s="904"/>
      <c r="J971" s="415" t="s">
        <v>653</v>
      </c>
      <c r="K971" s="433" t="str">
        <f t="shared" si="212"/>
        <v>-</v>
      </c>
      <c r="L971" s="430" t="s">
        <v>648</v>
      </c>
      <c r="M971" s="430" t="s">
        <v>648</v>
      </c>
      <c r="N971" s="430" t="s">
        <v>648</v>
      </c>
      <c r="O971" s="430" t="s">
        <v>648</v>
      </c>
      <c r="P971" s="430" t="s">
        <v>648</v>
      </c>
      <c r="Q971" s="430" t="s">
        <v>648</v>
      </c>
      <c r="R971" s="430" t="s">
        <v>648</v>
      </c>
      <c r="S971" s="430" t="s">
        <v>648</v>
      </c>
      <c r="T971" s="430" t="s">
        <v>648</v>
      </c>
      <c r="U971" s="430" t="s">
        <v>648</v>
      </c>
      <c r="V971" s="434" t="s">
        <v>648</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684</v>
      </c>
      <c r="I972" s="426"/>
      <c r="J972" s="407" t="s">
        <v>647</v>
      </c>
      <c r="K972" s="427" t="str">
        <f t="shared" si="212"/>
        <v>-</v>
      </c>
      <c r="L972" s="436">
        <v>-1</v>
      </c>
      <c r="M972" s="428" t="s">
        <v>648</v>
      </c>
      <c r="N972" s="428" t="s">
        <v>648</v>
      </c>
      <c r="O972" s="428" t="s">
        <v>648</v>
      </c>
      <c r="P972" s="428" t="s">
        <v>648</v>
      </c>
      <c r="Q972" s="428" t="s">
        <v>648</v>
      </c>
      <c r="R972" s="428" t="s">
        <v>648</v>
      </c>
      <c r="S972" s="428" t="s">
        <v>648</v>
      </c>
      <c r="T972" s="428" t="s">
        <v>648</v>
      </c>
      <c r="U972" s="428" t="s">
        <v>648</v>
      </c>
      <c r="V972" s="428" t="s">
        <v>648</v>
      </c>
      <c r="W972" s="428" t="s">
        <v>648</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899" t="s">
        <v>685</v>
      </c>
      <c r="I973" s="900"/>
      <c r="J973" s="430" t="s">
        <v>650</v>
      </c>
      <c r="K973" s="431">
        <f t="shared" si="212"/>
        <v>43760</v>
      </c>
      <c r="L973" s="315">
        <v>42</v>
      </c>
      <c r="M973" s="432" t="s">
        <v>648</v>
      </c>
      <c r="N973" s="432" t="s">
        <v>648</v>
      </c>
      <c r="O973" s="432" t="s">
        <v>648</v>
      </c>
      <c r="P973" s="432" t="s">
        <v>648</v>
      </c>
      <c r="Q973" s="432" t="s">
        <v>648</v>
      </c>
      <c r="R973" s="432" t="s">
        <v>648</v>
      </c>
      <c r="S973" s="432" t="s">
        <v>648</v>
      </c>
      <c r="T973" s="432" t="s">
        <v>648</v>
      </c>
      <c r="U973" s="432" t="s">
        <v>648</v>
      </c>
      <c r="V973" s="432" t="s">
        <v>648</v>
      </c>
      <c r="W973" s="432" t="s">
        <v>648</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1"/>
      <c r="I974" s="902"/>
      <c r="J974" s="430" t="s">
        <v>651</v>
      </c>
      <c r="K974" s="431" t="str">
        <f t="shared" si="212"/>
        <v>-</v>
      </c>
      <c r="L974" s="432" t="s">
        <v>652</v>
      </c>
      <c r="M974" s="432" t="s">
        <v>652</v>
      </c>
      <c r="N974" s="315">
        <v>28</v>
      </c>
      <c r="O974" s="315">
        <v>3</v>
      </c>
      <c r="P974" s="432" t="s">
        <v>652</v>
      </c>
      <c r="Q974" s="432" t="s">
        <v>652</v>
      </c>
      <c r="R974" s="432" t="s">
        <v>652</v>
      </c>
      <c r="S974" s="432" t="s">
        <v>652</v>
      </c>
      <c r="T974" s="432" t="s">
        <v>652</v>
      </c>
      <c r="U974" s="432" t="s">
        <v>652</v>
      </c>
      <c r="V974" s="432" t="s">
        <v>652</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3"/>
      <c r="I975" s="904"/>
      <c r="J975" s="415" t="s">
        <v>653</v>
      </c>
      <c r="K975" s="433" t="str">
        <f t="shared" si="212"/>
        <v>-</v>
      </c>
      <c r="L975" s="430" t="s">
        <v>648</v>
      </c>
      <c r="M975" s="430" t="s">
        <v>648</v>
      </c>
      <c r="N975" s="430" t="s">
        <v>648</v>
      </c>
      <c r="O975" s="430" t="s">
        <v>648</v>
      </c>
      <c r="P975" s="430" t="s">
        <v>648</v>
      </c>
      <c r="Q975" s="430" t="s">
        <v>648</v>
      </c>
      <c r="R975" s="430" t="s">
        <v>648</v>
      </c>
      <c r="S975" s="430" t="s">
        <v>648</v>
      </c>
      <c r="T975" s="430" t="s">
        <v>648</v>
      </c>
      <c r="U975" s="430" t="s">
        <v>648</v>
      </c>
      <c r="V975" s="434" t="s">
        <v>648</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686</v>
      </c>
      <c r="I976" s="426"/>
      <c r="J976" s="407" t="s">
        <v>647</v>
      </c>
      <c r="K976" s="427" t="str">
        <f t="shared" si="212"/>
        <v>-</v>
      </c>
      <c r="L976" s="428" t="s">
        <v>648</v>
      </c>
      <c r="M976" s="428" t="s">
        <v>648</v>
      </c>
      <c r="N976" s="428" t="s">
        <v>648</v>
      </c>
      <c r="O976" s="428" t="s">
        <v>648</v>
      </c>
      <c r="P976" s="428" t="s">
        <v>648</v>
      </c>
      <c r="Q976" s="428" t="s">
        <v>648</v>
      </c>
      <c r="R976" s="428" t="s">
        <v>648</v>
      </c>
      <c r="S976" s="428" t="s">
        <v>648</v>
      </c>
      <c r="T976" s="428" t="s">
        <v>648</v>
      </c>
      <c r="U976" s="428" t="s">
        <v>648</v>
      </c>
      <c r="V976" s="428" t="s">
        <v>648</v>
      </c>
      <c r="W976" s="428" t="s">
        <v>648</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899" t="s">
        <v>687</v>
      </c>
      <c r="I977" s="900"/>
      <c r="J977" s="430" t="s">
        <v>650</v>
      </c>
      <c r="K977" s="431" t="str">
        <f t="shared" si="212"/>
        <v>-</v>
      </c>
      <c r="L977" s="432" t="s">
        <v>648</v>
      </c>
      <c r="M977" s="432" t="s">
        <v>648</v>
      </c>
      <c r="N977" s="315">
        <v>0</v>
      </c>
      <c r="O977" s="432" t="s">
        <v>648</v>
      </c>
      <c r="P977" s="432" t="s">
        <v>648</v>
      </c>
      <c r="Q977" s="432" t="s">
        <v>648</v>
      </c>
      <c r="R977" s="432" t="s">
        <v>648</v>
      </c>
      <c r="S977" s="432" t="s">
        <v>648</v>
      </c>
      <c r="T977" s="432" t="s">
        <v>648</v>
      </c>
      <c r="U977" s="432" t="s">
        <v>648</v>
      </c>
      <c r="V977" s="432" t="s">
        <v>648</v>
      </c>
      <c r="W977" s="432" t="s">
        <v>648</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1"/>
      <c r="I978" s="902"/>
      <c r="J978" s="430" t="s">
        <v>651</v>
      </c>
      <c r="K978" s="431" t="str">
        <f t="shared" si="212"/>
        <v>-</v>
      </c>
      <c r="L978" s="432" t="s">
        <v>652</v>
      </c>
      <c r="M978" s="432" t="s">
        <v>652</v>
      </c>
      <c r="N978" s="432" t="s">
        <v>652</v>
      </c>
      <c r="O978" s="432" t="s">
        <v>652</v>
      </c>
      <c r="P978" s="432" t="s">
        <v>652</v>
      </c>
      <c r="Q978" s="432" t="s">
        <v>652</v>
      </c>
      <c r="R978" s="432" t="s">
        <v>652</v>
      </c>
      <c r="S978" s="432" t="s">
        <v>652</v>
      </c>
      <c r="T978" s="432" t="s">
        <v>652</v>
      </c>
      <c r="U978" s="432" t="s">
        <v>652</v>
      </c>
      <c r="V978" s="432" t="s">
        <v>652</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3"/>
      <c r="I979" s="904"/>
      <c r="J979" s="415" t="s">
        <v>653</v>
      </c>
      <c r="K979" s="433" t="str">
        <f t="shared" si="212"/>
        <v>-</v>
      </c>
      <c r="L979" s="430" t="s">
        <v>648</v>
      </c>
      <c r="M979" s="430" t="s">
        <v>648</v>
      </c>
      <c r="N979" s="430" t="s">
        <v>648</v>
      </c>
      <c r="O979" s="430" t="s">
        <v>648</v>
      </c>
      <c r="P979" s="430" t="s">
        <v>648</v>
      </c>
      <c r="Q979" s="430" t="s">
        <v>648</v>
      </c>
      <c r="R979" s="430" t="s">
        <v>648</v>
      </c>
      <c r="S979" s="430" t="s">
        <v>648</v>
      </c>
      <c r="T979" s="430" t="s">
        <v>648</v>
      </c>
      <c r="U979" s="430" t="s">
        <v>648</v>
      </c>
      <c r="V979" s="434" t="s">
        <v>648</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688</v>
      </c>
      <c r="I980" s="426"/>
      <c r="J980" s="407" t="s">
        <v>647</v>
      </c>
      <c r="K980" s="427" t="str">
        <f t="shared" si="212"/>
        <v>-</v>
      </c>
      <c r="L980" s="428" t="s">
        <v>648</v>
      </c>
      <c r="M980" s="428" t="s">
        <v>648</v>
      </c>
      <c r="N980" s="428" t="s">
        <v>648</v>
      </c>
      <c r="O980" s="428" t="s">
        <v>648</v>
      </c>
      <c r="P980" s="428" t="s">
        <v>648</v>
      </c>
      <c r="Q980" s="428" t="s">
        <v>648</v>
      </c>
      <c r="R980" s="428" t="s">
        <v>648</v>
      </c>
      <c r="S980" s="428" t="s">
        <v>648</v>
      </c>
      <c r="T980" s="428" t="s">
        <v>648</v>
      </c>
      <c r="U980" s="428" t="s">
        <v>648</v>
      </c>
      <c r="V980" s="428" t="s">
        <v>648</v>
      </c>
      <c r="W980" s="428" t="s">
        <v>648</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899" t="s">
        <v>689</v>
      </c>
      <c r="I981" s="900"/>
      <c r="J981" s="430" t="s">
        <v>650</v>
      </c>
      <c r="K981" s="431" t="str">
        <f t="shared" si="212"/>
        <v>-</v>
      </c>
      <c r="L981" s="432" t="s">
        <v>648</v>
      </c>
      <c r="M981" s="432" t="s">
        <v>648</v>
      </c>
      <c r="N981" s="315">
        <v>0</v>
      </c>
      <c r="O981" s="432" t="s">
        <v>648</v>
      </c>
      <c r="P981" s="432" t="s">
        <v>648</v>
      </c>
      <c r="Q981" s="432" t="s">
        <v>648</v>
      </c>
      <c r="R981" s="432" t="s">
        <v>648</v>
      </c>
      <c r="S981" s="432" t="s">
        <v>648</v>
      </c>
      <c r="T981" s="432" t="s">
        <v>648</v>
      </c>
      <c r="U981" s="432" t="s">
        <v>648</v>
      </c>
      <c r="V981" s="432" t="s">
        <v>648</v>
      </c>
      <c r="W981" s="432" t="s">
        <v>648</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1"/>
      <c r="I982" s="902"/>
      <c r="J982" s="430" t="s">
        <v>651</v>
      </c>
      <c r="K982" s="431" t="str">
        <f t="shared" si="212"/>
        <v>-</v>
      </c>
      <c r="L982" s="432" t="s">
        <v>652</v>
      </c>
      <c r="M982" s="432" t="s">
        <v>652</v>
      </c>
      <c r="N982" s="432" t="s">
        <v>652</v>
      </c>
      <c r="O982" s="432" t="s">
        <v>652</v>
      </c>
      <c r="P982" s="432" t="s">
        <v>652</v>
      </c>
      <c r="Q982" s="432" t="s">
        <v>652</v>
      </c>
      <c r="R982" s="432" t="s">
        <v>652</v>
      </c>
      <c r="S982" s="432" t="s">
        <v>652</v>
      </c>
      <c r="T982" s="432" t="s">
        <v>652</v>
      </c>
      <c r="U982" s="432" t="s">
        <v>652</v>
      </c>
      <c r="V982" s="432" t="s">
        <v>652</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3"/>
      <c r="I983" s="904"/>
      <c r="J983" s="415" t="s">
        <v>653</v>
      </c>
      <c r="K983" s="433" t="str">
        <f t="shared" si="212"/>
        <v>-</v>
      </c>
      <c r="L983" s="430" t="s">
        <v>648</v>
      </c>
      <c r="M983" s="430" t="s">
        <v>648</v>
      </c>
      <c r="N983" s="430" t="s">
        <v>648</v>
      </c>
      <c r="O983" s="430" t="s">
        <v>648</v>
      </c>
      <c r="P983" s="430" t="s">
        <v>648</v>
      </c>
      <c r="Q983" s="430" t="s">
        <v>648</v>
      </c>
      <c r="R983" s="430" t="s">
        <v>648</v>
      </c>
      <c r="S983" s="430" t="s">
        <v>648</v>
      </c>
      <c r="T983" s="430" t="s">
        <v>648</v>
      </c>
      <c r="U983" s="430" t="s">
        <v>648</v>
      </c>
      <c r="V983" s="434" t="s">
        <v>648</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690</v>
      </c>
      <c r="I984" s="426"/>
      <c r="J984" s="407" t="s">
        <v>647</v>
      </c>
      <c r="K984" s="427" t="str">
        <f t="shared" si="212"/>
        <v>-</v>
      </c>
      <c r="L984" s="428" t="s">
        <v>648</v>
      </c>
      <c r="M984" s="428" t="s">
        <v>648</v>
      </c>
      <c r="N984" s="428" t="s">
        <v>648</v>
      </c>
      <c r="O984" s="428" t="s">
        <v>648</v>
      </c>
      <c r="P984" s="428" t="s">
        <v>648</v>
      </c>
      <c r="Q984" s="428" t="s">
        <v>648</v>
      </c>
      <c r="R984" s="428" t="s">
        <v>648</v>
      </c>
      <c r="S984" s="428" t="s">
        <v>648</v>
      </c>
      <c r="T984" s="428" t="s">
        <v>648</v>
      </c>
      <c r="U984" s="428" t="s">
        <v>648</v>
      </c>
      <c r="V984" s="428" t="s">
        <v>648</v>
      </c>
      <c r="W984" s="428" t="s">
        <v>648</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899" t="s">
        <v>691</v>
      </c>
      <c r="I985" s="900"/>
      <c r="J985" s="430" t="s">
        <v>650</v>
      </c>
      <c r="K985" s="431" t="str">
        <f t="shared" si="212"/>
        <v>-</v>
      </c>
      <c r="L985" s="432" t="s">
        <v>648</v>
      </c>
      <c r="M985" s="432" t="s">
        <v>648</v>
      </c>
      <c r="N985" s="432" t="s">
        <v>648</v>
      </c>
      <c r="O985" s="432" t="s">
        <v>648</v>
      </c>
      <c r="P985" s="432" t="s">
        <v>648</v>
      </c>
      <c r="Q985" s="432" t="s">
        <v>648</v>
      </c>
      <c r="R985" s="432" t="s">
        <v>648</v>
      </c>
      <c r="S985" s="432" t="s">
        <v>648</v>
      </c>
      <c r="T985" s="432" t="s">
        <v>648</v>
      </c>
      <c r="U985" s="432" t="s">
        <v>648</v>
      </c>
      <c r="V985" s="432" t="s">
        <v>648</v>
      </c>
      <c r="W985" s="432" t="s">
        <v>648</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1"/>
      <c r="I986" s="902"/>
      <c r="J986" s="430" t="s">
        <v>651</v>
      </c>
      <c r="K986" s="431" t="str">
        <f t="shared" si="212"/>
        <v>-</v>
      </c>
      <c r="L986" s="432" t="s">
        <v>652</v>
      </c>
      <c r="M986" s="432" t="s">
        <v>652</v>
      </c>
      <c r="N986" s="432" t="s">
        <v>652</v>
      </c>
      <c r="O986" s="432" t="s">
        <v>652</v>
      </c>
      <c r="P986" s="432" t="s">
        <v>652</v>
      </c>
      <c r="Q986" s="432" t="s">
        <v>652</v>
      </c>
      <c r="R986" s="432" t="s">
        <v>652</v>
      </c>
      <c r="S986" s="432" t="s">
        <v>652</v>
      </c>
      <c r="T986" s="432" t="s">
        <v>652</v>
      </c>
      <c r="U986" s="432" t="s">
        <v>652</v>
      </c>
      <c r="V986" s="432" t="s">
        <v>652</v>
      </c>
      <c r="W986" s="432" t="s">
        <v>652</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3"/>
      <c r="I987" s="904"/>
      <c r="J987" s="415" t="s">
        <v>653</v>
      </c>
      <c r="K987" s="433" t="str">
        <f t="shared" si="212"/>
        <v>-</v>
      </c>
      <c r="L987" s="430" t="s">
        <v>648</v>
      </c>
      <c r="M987" s="430" t="s">
        <v>648</v>
      </c>
      <c r="N987" s="430" t="s">
        <v>648</v>
      </c>
      <c r="O987" s="430" t="s">
        <v>648</v>
      </c>
      <c r="P987" s="430" t="s">
        <v>648</v>
      </c>
      <c r="Q987" s="430" t="s">
        <v>648</v>
      </c>
      <c r="R987" s="430" t="s">
        <v>648</v>
      </c>
      <c r="S987" s="430" t="s">
        <v>648</v>
      </c>
      <c r="T987" s="430" t="s">
        <v>648</v>
      </c>
      <c r="U987" s="430" t="s">
        <v>648</v>
      </c>
      <c r="V987" s="434" t="s">
        <v>648</v>
      </c>
      <c r="W987" s="434" t="s">
        <v>648</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965</v>
      </c>
      <c r="I988" s="426"/>
      <c r="J988" s="407" t="s">
        <v>647</v>
      </c>
      <c r="K988" s="427" t="str">
        <f t="shared" si="212"/>
        <v>-</v>
      </c>
      <c r="L988" s="428" t="s">
        <v>648</v>
      </c>
      <c r="M988" s="428" t="s">
        <v>648</v>
      </c>
      <c r="N988" s="428" t="s">
        <v>648</v>
      </c>
      <c r="O988" s="428" t="s">
        <v>648</v>
      </c>
      <c r="P988" s="428" t="s">
        <v>648</v>
      </c>
      <c r="Q988" s="435">
        <v>21</v>
      </c>
      <c r="R988" s="428" t="s">
        <v>648</v>
      </c>
      <c r="S988" s="428" t="s">
        <v>648</v>
      </c>
      <c r="T988" s="428" t="s">
        <v>648</v>
      </c>
      <c r="U988" s="428" t="s">
        <v>648</v>
      </c>
      <c r="V988" s="428" t="s">
        <v>648</v>
      </c>
      <c r="W988" s="428" t="s">
        <v>648</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899" t="s">
        <v>966</v>
      </c>
      <c r="I989" s="900"/>
      <c r="J989" s="430" t="s">
        <v>650</v>
      </c>
      <c r="K989" s="431" t="str">
        <f t="shared" si="212"/>
        <v>-</v>
      </c>
      <c r="L989" s="432" t="s">
        <v>648</v>
      </c>
      <c r="M989" s="432" t="s">
        <v>648</v>
      </c>
      <c r="N989" s="432" t="s">
        <v>648</v>
      </c>
      <c r="O989" s="432" t="s">
        <v>648</v>
      </c>
      <c r="P989" s="432" t="s">
        <v>648</v>
      </c>
      <c r="Q989" s="432" t="s">
        <v>648</v>
      </c>
      <c r="R989" s="432" t="s">
        <v>648</v>
      </c>
      <c r="S989" s="315" t="b">
        <v>1</v>
      </c>
      <c r="T989" s="432" t="s">
        <v>648</v>
      </c>
      <c r="U989" s="432" t="s">
        <v>648</v>
      </c>
      <c r="V989" s="432" t="s">
        <v>648</v>
      </c>
      <c r="W989" s="432" t="s">
        <v>648</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1"/>
      <c r="I990" s="902"/>
      <c r="J990" s="430" t="s">
        <v>651</v>
      </c>
      <c r="K990" s="431" t="str">
        <f t="shared" si="212"/>
        <v>-</v>
      </c>
      <c r="L990" s="432" t="s">
        <v>652</v>
      </c>
      <c r="M990" s="432" t="s">
        <v>652</v>
      </c>
      <c r="N990" s="432" t="s">
        <v>652</v>
      </c>
      <c r="O990" s="432" t="s">
        <v>652</v>
      </c>
      <c r="P990" s="315">
        <v>21</v>
      </c>
      <c r="Q990" s="432" t="s">
        <v>652</v>
      </c>
      <c r="R990" s="432" t="s">
        <v>652</v>
      </c>
      <c r="S990" s="432" t="s">
        <v>652</v>
      </c>
      <c r="T990" s="432" t="s">
        <v>652</v>
      </c>
      <c r="U990" s="432" t="s">
        <v>652</v>
      </c>
      <c r="V990" s="432" t="s">
        <v>652</v>
      </c>
      <c r="W990" s="432" t="s">
        <v>652</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3"/>
      <c r="I991" s="904"/>
      <c r="J991" s="415" t="s">
        <v>653</v>
      </c>
      <c r="K991" s="433" t="str">
        <f t="shared" si="212"/>
        <v>-</v>
      </c>
      <c r="L991" s="430" t="s">
        <v>648</v>
      </c>
      <c r="M991" s="430" t="s">
        <v>648</v>
      </c>
      <c r="N991" s="430" t="s">
        <v>648</v>
      </c>
      <c r="O991" s="430" t="s">
        <v>648</v>
      </c>
      <c r="P991" s="430" t="s">
        <v>648</v>
      </c>
      <c r="Q991" s="430" t="s">
        <v>648</v>
      </c>
      <c r="R991" s="430" t="s">
        <v>648</v>
      </c>
      <c r="S991" s="430" t="s">
        <v>648</v>
      </c>
      <c r="T991" s="430" t="s">
        <v>648</v>
      </c>
      <c r="U991" s="430" t="s">
        <v>648</v>
      </c>
      <c r="V991" s="434" t="s">
        <v>648</v>
      </c>
      <c r="W991" s="434" t="s">
        <v>648</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692</v>
      </c>
      <c r="I992" s="426"/>
      <c r="J992" s="407" t="s">
        <v>647</v>
      </c>
      <c r="K992" s="427" t="str">
        <f t="shared" si="212"/>
        <v>-</v>
      </c>
      <c r="L992" s="436">
        <v>-1</v>
      </c>
      <c r="M992" s="428" t="s">
        <v>648</v>
      </c>
      <c r="N992" s="428" t="s">
        <v>648</v>
      </c>
      <c r="O992" s="428" t="s">
        <v>648</v>
      </c>
      <c r="P992" s="428" t="s">
        <v>648</v>
      </c>
      <c r="Q992" s="428" t="s">
        <v>648</v>
      </c>
      <c r="R992" s="428" t="s">
        <v>648</v>
      </c>
      <c r="S992" s="428" t="s">
        <v>648</v>
      </c>
      <c r="T992" s="428" t="s">
        <v>648</v>
      </c>
      <c r="U992" s="428" t="s">
        <v>648</v>
      </c>
      <c r="V992" s="435">
        <v>0.05</v>
      </c>
      <c r="W992" s="428" t="s">
        <v>648</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899" t="s">
        <v>693</v>
      </c>
      <c r="I993" s="900"/>
      <c r="J993" s="430" t="s">
        <v>650</v>
      </c>
      <c r="K993" s="431" t="str">
        <f t="shared" si="212"/>
        <v>-</v>
      </c>
      <c r="L993" s="432" t="s">
        <v>648</v>
      </c>
      <c r="M993" s="432" t="s">
        <v>648</v>
      </c>
      <c r="N993" s="432" t="s">
        <v>648</v>
      </c>
      <c r="O993" s="432" t="s">
        <v>648</v>
      </c>
      <c r="P993" s="432" t="s">
        <v>648</v>
      </c>
      <c r="Q993" s="432" t="s">
        <v>648</v>
      </c>
      <c r="R993" s="432" t="s">
        <v>648</v>
      </c>
      <c r="S993" s="432" t="s">
        <v>648</v>
      </c>
      <c r="T993" s="432" t="s">
        <v>648</v>
      </c>
      <c r="U993" s="432" t="s">
        <v>648</v>
      </c>
      <c r="V993" s="432" t="s">
        <v>648</v>
      </c>
      <c r="W993" s="432" t="s">
        <v>648</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1"/>
      <c r="I994" s="902"/>
      <c r="J994" s="430" t="s">
        <v>651</v>
      </c>
      <c r="K994" s="431" t="str">
        <f t="shared" si="212"/>
        <v>-</v>
      </c>
      <c r="L994" s="432" t="s">
        <v>652</v>
      </c>
      <c r="M994" s="432" t="s">
        <v>652</v>
      </c>
      <c r="N994" s="432" t="s">
        <v>652</v>
      </c>
      <c r="O994" s="432" t="s">
        <v>652</v>
      </c>
      <c r="P994" s="432" t="s">
        <v>652</v>
      </c>
      <c r="Q994" s="432" t="s">
        <v>652</v>
      </c>
      <c r="R994" s="432" t="s">
        <v>652</v>
      </c>
      <c r="S994" s="432" t="s">
        <v>652</v>
      </c>
      <c r="T994" s="432" t="s">
        <v>652</v>
      </c>
      <c r="U994" s="432" t="s">
        <v>652</v>
      </c>
      <c r="V994" s="432" t="s">
        <v>652</v>
      </c>
      <c r="W994" s="432" t="s">
        <v>652</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3"/>
      <c r="I995" s="904"/>
      <c r="J995" s="415" t="s">
        <v>653</v>
      </c>
      <c r="K995" s="433" t="str">
        <f t="shared" si="212"/>
        <v>-</v>
      </c>
      <c r="L995" s="439" t="s">
        <v>648</v>
      </c>
      <c r="M995" s="439" t="s">
        <v>648</v>
      </c>
      <c r="N995" s="439" t="s">
        <v>648</v>
      </c>
      <c r="O995" s="439" t="s">
        <v>648</v>
      </c>
      <c r="P995" s="439" t="s">
        <v>648</v>
      </c>
      <c r="Q995" s="439" t="s">
        <v>648</v>
      </c>
      <c r="R995" s="439" t="s">
        <v>648</v>
      </c>
      <c r="S995" s="439" t="s">
        <v>648</v>
      </c>
      <c r="T995" s="439" t="s">
        <v>648</v>
      </c>
      <c r="U995" s="439" t="s">
        <v>648</v>
      </c>
      <c r="V995" s="438">
        <v>-0.05</v>
      </c>
      <c r="W995" s="434" t="s">
        <v>648</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392</v>
      </c>
      <c r="AR996" s="255"/>
      <c r="AS996" s="243"/>
      <c r="AT996" s="243"/>
      <c r="AU996" s="243"/>
    </row>
    <row r="997" spans="1:47" ht="5.15" customHeight="1" outlineLevel="2" x14ac:dyDescent="0.35">
      <c r="A997" s="243"/>
      <c r="B997" s="252"/>
      <c r="C997" s="245">
        <f>INT($C$876)+2.005</f>
        <v>3.0049999999999999</v>
      </c>
      <c r="D997" s="268" t="s">
        <v>388</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694</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695</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696</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697</v>
      </c>
      <c r="I1001" s="273"/>
      <c r="J1001" s="315">
        <v>0</v>
      </c>
      <c r="K1001" s="315">
        <v>0.5</v>
      </c>
      <c r="L1001" s="315">
        <v>1.25</v>
      </c>
      <c r="M1001" s="289">
        <f>FORECAST(M1000,CHOOSE({1,2},L1001,N1001),CHOOSE({1,2},L1000,N1000))</f>
        <v>13.624999999999998</v>
      </c>
      <c r="N1001" s="315">
        <v>3.5</v>
      </c>
      <c r="O1001" s="273" t="s">
        <v>698</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392</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110</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699</v>
      </c>
    </row>
  </sheetData>
  <mergeCells count="34">
    <mergeCell ref="H905:I907"/>
    <mergeCell ref="J11:X11"/>
    <mergeCell ref="J12:X12"/>
    <mergeCell ref="AC252:AF254"/>
    <mergeCell ref="AC255:AF256"/>
    <mergeCell ref="O340:X343"/>
    <mergeCell ref="H889:I891"/>
    <mergeCell ref="H893:I895"/>
    <mergeCell ref="H897:I899"/>
    <mergeCell ref="H901:I903"/>
    <mergeCell ref="P406:Z413"/>
    <mergeCell ref="S849:W866"/>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81:I983"/>
    <mergeCell ref="H985:I987"/>
    <mergeCell ref="H989:I991"/>
    <mergeCell ref="H993:I995"/>
    <mergeCell ref="H957:I959"/>
    <mergeCell ref="H961:I963"/>
    <mergeCell ref="H965:I967"/>
    <mergeCell ref="H969:I971"/>
    <mergeCell ref="H973:I975"/>
    <mergeCell ref="H977:I979"/>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379</v>
      </c>
      <c r="F6" s="319">
        <v>2</v>
      </c>
      <c r="G6" s="257"/>
      <c r="H6" s="635" t="s">
        <v>700</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381</v>
      </c>
      <c r="F7" s="322">
        <v>1</v>
      </c>
      <c r="G7" s="261"/>
      <c r="H7" s="452" t="s">
        <v>382</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383</v>
      </c>
      <c r="K12" s="444" t="s">
        <v>384</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385</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386</v>
      </c>
      <c r="C15" s="441">
        <f>INT(MAX($C$16:$C$31))+1</f>
        <v>5</v>
      </c>
      <c r="D15" s="268" t="s">
        <v>387</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388</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389</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390</v>
      </c>
      <c r="I18" s="273"/>
      <c r="J18" s="520">
        <v>44526.325755208301</v>
      </c>
      <c r="K18" s="942" t="s">
        <v>938</v>
      </c>
      <c r="L18" s="943"/>
      <c r="M18" s="943"/>
      <c r="N18" s="943"/>
      <c r="O18" s="943"/>
      <c r="P18" s="943"/>
      <c r="Q18" s="943"/>
      <c r="R18" s="943"/>
      <c r="S18" s="943"/>
      <c r="T18" s="943"/>
      <c r="U18" s="943"/>
      <c r="V18" s="943"/>
      <c r="W18" s="943"/>
      <c r="X18" s="943"/>
      <c r="Y18" s="943"/>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391</v>
      </c>
      <c r="I21" s="273"/>
      <c r="J21" s="519">
        <v>45081.620505671301</v>
      </c>
      <c r="K21" s="944" t="s">
        <v>1122</v>
      </c>
      <c r="L21" s="945"/>
      <c r="M21" s="945"/>
      <c r="N21" s="945"/>
      <c r="O21" s="945"/>
      <c r="P21" s="945"/>
      <c r="Q21" s="945"/>
      <c r="R21" s="945"/>
      <c r="S21" s="945"/>
      <c r="T21" s="945"/>
      <c r="U21" s="945"/>
      <c r="V21" s="945"/>
      <c r="W21" s="945"/>
      <c r="X21" s="945"/>
      <c r="Y21" s="946"/>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392</v>
      </c>
      <c r="SK24" s="255"/>
      <c r="SL24" s="243"/>
      <c r="SM24" s="243"/>
      <c r="SN24" s="243"/>
    </row>
    <row r="25" spans="1:508" ht="5.15" hidden="1" customHeight="1" outlineLevel="3" x14ac:dyDescent="0.35">
      <c r="A25" s="243"/>
      <c r="B25" s="252"/>
      <c r="C25" s="441">
        <f>INT($C$6)+3.005</f>
        <v>4.0049999999999999</v>
      </c>
      <c r="D25" s="268" t="s">
        <v>388</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393</v>
      </c>
      <c r="I26" s="447"/>
      <c r="J26" s="275" t="s">
        <v>394</v>
      </c>
      <c r="K26" s="276">
        <v>15</v>
      </c>
      <c r="L26" s="275" t="s">
        <v>395</v>
      </c>
      <c r="M26" s="276">
        <v>8.43</v>
      </c>
      <c r="N26" s="273" t="s">
        <v>396</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397</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398</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399</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400</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392</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110</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379</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381</v>
      </c>
      <c r="F41" s="322">
        <v>1</v>
      </c>
      <c r="G41" s="261"/>
      <c r="H41" s="452" t="s">
        <v>930</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933</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147</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701</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702</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703</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701</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702</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701</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702</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385</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704</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386</v>
      </c>
      <c r="C56" s="441">
        <f>INT(MAX($C$59:$C$123))+1</f>
        <v>5</v>
      </c>
      <c r="D56" s="268" t="s">
        <v>387</v>
      </c>
      <c r="E56" s="325"/>
      <c r="F56" s="325"/>
      <c r="G56" s="268"/>
      <c r="H56" s="325" t="s">
        <v>705</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707</v>
      </c>
      <c r="I57" s="286" t="s">
        <v>937</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384</v>
      </c>
      <c r="I58" s="455" t="s">
        <v>171</v>
      </c>
      <c r="J58" s="258" t="s">
        <v>787</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388</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837</v>
      </c>
      <c r="I60" s="289" t="s">
        <v>706</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192</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193</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840</v>
      </c>
      <c r="I63" s="457" t="s">
        <v>706</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192</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193</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841</v>
      </c>
      <c r="I66" s="289" t="s">
        <v>706</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192</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193</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842</v>
      </c>
      <c r="I69" s="289" t="s">
        <v>706</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192</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193</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839</v>
      </c>
      <c r="I72" s="289" t="s">
        <v>706</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192</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193</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843</v>
      </c>
      <c r="I75" s="289" t="s">
        <v>706</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192</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193</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838</v>
      </c>
      <c r="I78" s="289" t="s">
        <v>706</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192</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193</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844</v>
      </c>
      <c r="I81" s="457" t="s">
        <v>706</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192</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193</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845</v>
      </c>
      <c r="I84" s="289" t="s">
        <v>706</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192</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193</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846</v>
      </c>
      <c r="I87" s="289" t="s">
        <v>706</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192</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193</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847</v>
      </c>
      <c r="I90" s="289" t="s">
        <v>706</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192</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193</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848</v>
      </c>
      <c r="I93" s="289" t="s">
        <v>706</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192</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193</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849</v>
      </c>
      <c r="I96" s="289" t="s">
        <v>706</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192</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193</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850</v>
      </c>
      <c r="I99" s="457" t="s">
        <v>706</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192</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193</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851</v>
      </c>
      <c r="I102" s="289" t="s">
        <v>706</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192</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193</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852</v>
      </c>
      <c r="I105" s="289" t="s">
        <v>706</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192</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193</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853</v>
      </c>
      <c r="I108" s="289" t="s">
        <v>706</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192</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193</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854</v>
      </c>
      <c r="I111" s="289" t="s">
        <v>706</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192</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193</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855</v>
      </c>
      <c r="I114" s="289" t="s">
        <v>706</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192</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193</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856</v>
      </c>
      <c r="I117" s="289" t="s">
        <v>706</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192</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193</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857</v>
      </c>
      <c r="I120" s="289" t="s">
        <v>706</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192</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193</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392</v>
      </c>
      <c r="SK123" s="255"/>
      <c r="SL123" s="243"/>
      <c r="SM123" s="243"/>
      <c r="SN123" s="243"/>
    </row>
    <row r="124" spans="1:508" outlineLevel="1" x14ac:dyDescent="0.35">
      <c r="A124" s="243"/>
      <c r="B124" s="252"/>
      <c r="C124" s="441">
        <f>INT($C$40)+1</f>
        <v>2</v>
      </c>
      <c r="D124" s="268"/>
      <c r="E124" s="325"/>
      <c r="F124" s="325"/>
      <c r="G124" s="268"/>
      <c r="H124" s="328" t="s">
        <v>932</v>
      </c>
      <c r="I124" s="638" t="s">
        <v>934</v>
      </c>
      <c r="J124" s="637" t="s">
        <v>732</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384</v>
      </c>
      <c r="I125" s="455" t="s">
        <v>171</v>
      </c>
      <c r="J125" s="637" t="s">
        <v>787</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388</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837</v>
      </c>
      <c r="I127" s="289" t="s">
        <v>706</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840</v>
      </c>
      <c r="I128" s="457" t="s">
        <v>706</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841</v>
      </c>
      <c r="I129" s="289" t="s">
        <v>706</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842</v>
      </c>
      <c r="I130" s="289" t="s">
        <v>706</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839</v>
      </c>
      <c r="I131" s="289" t="s">
        <v>706</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843</v>
      </c>
      <c r="I132" s="289" t="s">
        <v>706</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838</v>
      </c>
      <c r="I133" s="289" t="s">
        <v>706</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844</v>
      </c>
      <c r="I134" s="457" t="s">
        <v>706</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845</v>
      </c>
      <c r="I135" s="289" t="s">
        <v>706</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846</v>
      </c>
      <c r="I136" s="289" t="s">
        <v>706</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847</v>
      </c>
      <c r="I137" s="289" t="s">
        <v>706</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848</v>
      </c>
      <c r="I138" s="289" t="s">
        <v>706</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849</v>
      </c>
      <c r="I139" s="289" t="s">
        <v>706</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850</v>
      </c>
      <c r="I140" s="457" t="s">
        <v>706</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851</v>
      </c>
      <c r="I141" s="289" t="s">
        <v>706</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852</v>
      </c>
      <c r="I142" s="289" t="s">
        <v>706</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853</v>
      </c>
      <c r="I143" s="289" t="s">
        <v>706</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854</v>
      </c>
      <c r="I144" s="289" t="s">
        <v>706</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855</v>
      </c>
      <c r="I145" s="289" t="s">
        <v>706</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856</v>
      </c>
      <c r="I146" s="289" t="s">
        <v>706</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857</v>
      </c>
      <c r="I147" s="289" t="s">
        <v>706</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392</v>
      </c>
      <c r="SK148" s="255"/>
      <c r="SL148" s="243"/>
      <c r="SM148" s="243"/>
      <c r="SN148" s="243"/>
    </row>
    <row r="149" spans="1:508" outlineLevel="1" x14ac:dyDescent="0.35">
      <c r="A149" s="243"/>
      <c r="B149" s="252"/>
      <c r="C149" s="441">
        <f>INT($C$40)+1</f>
        <v>2</v>
      </c>
      <c r="D149" s="268"/>
      <c r="E149" s="325"/>
      <c r="F149" s="325"/>
      <c r="G149" s="268"/>
      <c r="H149" s="328" t="s">
        <v>708</v>
      </c>
      <c r="I149" s="286"/>
      <c r="J149" s="286" t="s">
        <v>717</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567</v>
      </c>
      <c r="I150" s="455" t="s">
        <v>709</v>
      </c>
      <c r="J150" s="258" t="s">
        <v>787</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388</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883</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874</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875</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877</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876</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878</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881</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882</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878</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879</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880</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886</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878</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879</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880</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577</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578</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579</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710</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711</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712</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713</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714</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715</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716</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874</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875</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877</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876</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878</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881</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882</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878</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879</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880</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886</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878</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879</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880</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577</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578</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579</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710</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711</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712</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713</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714</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715</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716</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874</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875</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877</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876</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878</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881</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882</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878</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879</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880</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886</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878</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879</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880</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577</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578</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579</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710</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711</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712</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713</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714</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715</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716</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874</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875</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877</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876</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878</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881</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882</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878</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879</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880</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886</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878</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879</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880</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577</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578</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579</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710</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711</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712</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713</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714</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715</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716</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874</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875</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877</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876</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878</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881</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882</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878</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879</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880</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886</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878</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879</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880</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577</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578</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579</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710</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711</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712</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713</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714</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715</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716</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874</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875</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877</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876</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878</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881</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882</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878</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879</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880</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886</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878</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879</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880</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577</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578</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579</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710</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711</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712</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713</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714</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715</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716</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874</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875</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877</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876</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878</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881</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882</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878</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879</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880</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886</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878</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879</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880</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577</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578</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579</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710</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711</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712</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713</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714</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715</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716</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874</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875</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877</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876</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878</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881</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882</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878</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879</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880</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886</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878</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879</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880</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577</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578</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579</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710</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711</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712</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713</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714</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715</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716</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874</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875</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877</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876</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878</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881</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882</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878</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879</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880</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886</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878</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879</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880</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577</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578</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579</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710</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711</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712</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713</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714</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715</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716</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392</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110</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699</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1133</v>
      </c>
    </row>
    <row r="13" spans="1:2" x14ac:dyDescent="0.35">
      <c r="A13" t="s">
        <v>1210</v>
      </c>
      <c r="B13" s="847">
        <v>0.08</v>
      </c>
    </row>
    <row r="14" spans="1:2" ht="9.75" customHeight="1" x14ac:dyDescent="0.35"/>
    <row r="15" spans="1:2" x14ac:dyDescent="0.35">
      <c r="A15" s="64" t="s">
        <v>255</v>
      </c>
    </row>
    <row r="16" spans="1:2" x14ac:dyDescent="0.35">
      <c r="A16" t="s">
        <v>1211</v>
      </c>
      <c r="B16" s="847">
        <v>0.05</v>
      </c>
    </row>
    <row r="17" spans="1:2" ht="9.75" customHeight="1" x14ac:dyDescent="0.35"/>
    <row r="18" spans="1:2" x14ac:dyDescent="0.35">
      <c r="A18" t="s">
        <v>1116</v>
      </c>
      <c r="B18" s="847">
        <v>7.4999999999999997E-2</v>
      </c>
    </row>
    <row r="20" spans="1:2" x14ac:dyDescent="0.35">
      <c r="A20" s="64" t="s">
        <v>81</v>
      </c>
    </row>
    <row r="21" spans="1:2" x14ac:dyDescent="0.35">
      <c r="A21" t="s">
        <v>1212</v>
      </c>
      <c r="B21" s="847">
        <v>0.1</v>
      </c>
    </row>
    <row r="22" spans="1:2" ht="9.75" customHeight="1" x14ac:dyDescent="0.35"/>
    <row r="23" spans="1:2" x14ac:dyDescent="0.35">
      <c r="A23" t="s">
        <v>1117</v>
      </c>
      <c r="B23" s="847">
        <v>7.4999999999999997E-2</v>
      </c>
    </row>
    <row r="25" spans="1:2" x14ac:dyDescent="0.35">
      <c r="A25" t="s">
        <v>82</v>
      </c>
      <c r="B25"/>
    </row>
    <row r="26" spans="1:2" x14ac:dyDescent="0.35">
      <c r="A26" t="s">
        <v>362</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858</v>
      </c>
      <c r="B31" s="197">
        <v>1.2</v>
      </c>
    </row>
    <row r="32" spans="1:2" x14ac:dyDescent="0.35">
      <c r="A32" t="s">
        <v>859</v>
      </c>
      <c r="B32" s="197">
        <v>1.2</v>
      </c>
    </row>
    <row r="33" spans="1:2" x14ac:dyDescent="0.35">
      <c r="A33" t="s">
        <v>860</v>
      </c>
      <c r="B33" s="197">
        <v>1</v>
      </c>
    </row>
    <row r="34" spans="1:2" x14ac:dyDescent="0.35">
      <c r="A34" t="s">
        <v>1068</v>
      </c>
      <c r="B34" s="197">
        <v>1</v>
      </c>
    </row>
    <row r="36" spans="1:2" x14ac:dyDescent="0.35">
      <c r="A36" t="s">
        <v>83</v>
      </c>
      <c r="B36"/>
    </row>
    <row r="37" spans="1:2" x14ac:dyDescent="0.35">
      <c r="A37" t="s">
        <v>362</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858</v>
      </c>
      <c r="B42" s="197">
        <v>1.2</v>
      </c>
    </row>
    <row r="43" spans="1:2" x14ac:dyDescent="0.35">
      <c r="A43" t="s">
        <v>859</v>
      </c>
      <c r="B43" s="197">
        <v>1.2</v>
      </c>
    </row>
    <row r="44" spans="1:2" x14ac:dyDescent="0.35">
      <c r="A44" t="s">
        <v>860</v>
      </c>
      <c r="B44" s="197">
        <v>1.1000000000000001</v>
      </c>
    </row>
    <row r="45" spans="1:2" x14ac:dyDescent="0.35">
      <c r="A45" t="s">
        <v>1068</v>
      </c>
      <c r="B45" s="197">
        <v>1</v>
      </c>
    </row>
    <row r="47" spans="1:2" x14ac:dyDescent="0.35">
      <c r="A47" t="s">
        <v>1132</v>
      </c>
      <c r="B47"/>
    </row>
    <row r="48" spans="1:2" x14ac:dyDescent="0.35">
      <c r="A48" t="s">
        <v>362</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858</v>
      </c>
      <c r="B53" s="197">
        <v>1</v>
      </c>
    </row>
    <row r="54" spans="1:3" x14ac:dyDescent="0.35">
      <c r="A54" t="s">
        <v>859</v>
      </c>
      <c r="B54" s="197">
        <v>1</v>
      </c>
    </row>
    <row r="55" spans="1:3" x14ac:dyDescent="0.35">
      <c r="A55" t="s">
        <v>860</v>
      </c>
      <c r="B55" s="197">
        <v>1</v>
      </c>
    </row>
    <row r="56" spans="1:3" x14ac:dyDescent="0.35">
      <c r="A56" t="s">
        <v>1068</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985</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986</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987</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797</v>
      </c>
      <c r="K11" s="23" t="s">
        <v>376</v>
      </c>
      <c r="L11" s="23" t="s">
        <v>769</v>
      </c>
      <c r="M11" s="23" t="s">
        <v>770</v>
      </c>
      <c r="N11" s="23" t="s">
        <v>771</v>
      </c>
      <c r="O11" s="23" t="s">
        <v>772</v>
      </c>
      <c r="P11" s="23" t="s">
        <v>773</v>
      </c>
      <c r="Q11" s="23" t="s">
        <v>774</v>
      </c>
      <c r="R11" s="23" t="s">
        <v>775</v>
      </c>
      <c r="S11" s="23" t="s">
        <v>776</v>
      </c>
      <c r="T11" s="23"/>
      <c r="U11" s="23"/>
      <c r="V11" s="23"/>
      <c r="W11" s="16"/>
      <c r="X11" s="8"/>
      <c r="Y11" s="8"/>
      <c r="Z11" s="8"/>
    </row>
    <row r="12" spans="1:26" customFormat="1" ht="5.15" customHeight="1" outlineLevel="1" x14ac:dyDescent="0.35">
      <c r="A12" s="6"/>
      <c r="B12" s="95"/>
      <c r="C12" s="12" t="s">
        <v>104</v>
      </c>
      <c r="D12" s="17"/>
      <c r="E12" s="17"/>
      <c r="F12" s="17"/>
      <c r="G12" s="23"/>
      <c r="H12" s="23"/>
      <c r="I12" s="23"/>
      <c r="J12" s="84" t="s">
        <v>105</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988</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108</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110</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218</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1192</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93</v>
      </c>
      <c r="H34" t="s">
        <v>348</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1107</v>
      </c>
      <c r="B2" s="197">
        <v>5000000</v>
      </c>
    </row>
    <row r="4" spans="1:2" x14ac:dyDescent="0.35">
      <c r="A4" s="63" t="s">
        <v>374</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821</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822</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917</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813</v>
      </c>
      <c r="J11" s="23"/>
      <c r="K11" s="98"/>
      <c r="L11" s="98"/>
      <c r="M11" s="23"/>
      <c r="N11" s="23"/>
      <c r="O11" s="23" t="s">
        <v>817</v>
      </c>
      <c r="P11" s="23"/>
      <c r="Q11" s="23"/>
      <c r="R11" s="23"/>
      <c r="S11" s="23"/>
      <c r="T11" s="23"/>
      <c r="U11" s="23"/>
      <c r="V11" s="22"/>
      <c r="W11" s="16"/>
      <c r="X11" s="8"/>
    </row>
    <row r="12" spans="1:24" ht="13.4" customHeight="1" x14ac:dyDescent="0.35">
      <c r="A12" s="163"/>
      <c r="B12" s="7"/>
      <c r="C12" s="17"/>
      <c r="D12" s="17"/>
      <c r="E12" s="17"/>
      <c r="F12" s="17"/>
      <c r="G12" s="17"/>
      <c r="H12" s="17"/>
      <c r="I12" s="22" t="s">
        <v>820</v>
      </c>
      <c r="J12" s="23"/>
      <c r="K12" s="23" t="s">
        <v>190</v>
      </c>
      <c r="L12" s="23" t="s">
        <v>819</v>
      </c>
      <c r="M12" s="23" t="s">
        <v>818</v>
      </c>
      <c r="N12" s="23" t="s">
        <v>817</v>
      </c>
      <c r="O12" s="23" t="str">
        <f>"per "&amp;$I$26&amp;" MJ"</f>
        <v>per 100 MJ</v>
      </c>
      <c r="P12" s="23"/>
      <c r="Q12" s="23" t="s">
        <v>891</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827</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828</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829</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830</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831</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832</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833</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834</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835</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836</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816</v>
      </c>
      <c r="I26" s="541">
        <v>100</v>
      </c>
      <c r="J26" s="88" t="s">
        <v>815</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814</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110</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2025-09-17T03:42:04Z</dcterms:modified>
</cp:coreProperties>
</file>