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DB6AF251-0095-4070-82FD-C542080DDEDD}" xr6:coauthVersionLast="47" xr6:coauthVersionMax="47" xr10:uidLastSave="{00000000-0000-0000-0000-000000000000}"/>
  <bookViews>
    <workbookView xWindow="1080" yWindow="45" windowWidth="27105" windowHeight="1479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1'!$B$46</definedName>
    <definedName name="draft_seeding" localSheetId="10">'Mach 2'!$B$46</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1'!$B$48</definedName>
    <definedName name="fuel_adj_tractor" localSheetId="10">'Mach 2'!$B$48</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1'!$B$99</definedName>
    <definedName name="harv_eff" localSheetId="10">'Mach 2'!$B$99</definedName>
    <definedName name="harv_fuel_consumption" localSheetId="9">'Mach 1'!$B$95</definedName>
    <definedName name="harv_fuel_consumption" localSheetId="10">'Mach 2'!$B$95</definedName>
    <definedName name="harvest_maint" localSheetId="9">'Mach 1'!$A$120:$B$137</definedName>
    <definedName name="harvest_maint" localSheetId="10">'Mach 2'!$A$120:$B$137</definedName>
    <definedName name="harvest_speed" localSheetId="9">'Mach 1'!$A$101:$B$118</definedName>
    <definedName name="harvest_speed" localSheetId="10">'Mach 2'!$A$101:$B$118</definedName>
    <definedName name="harvest_yield" localSheetId="8">'Mach General'!$A$6:$B$23</definedName>
    <definedName name="harvester_width" localSheetId="9">'Mach 1'!$B$93</definedName>
    <definedName name="harvester_width" localSheetId="10">'Mach 2'!$B$93</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number_of_harvesters" localSheetId="9">'Mach 1'!$B$91</definedName>
    <definedName name="number_of_harvesters" localSheetId="10">'Mach 2'!$B$91</definedName>
    <definedName name="number_of_seeders" localSheetId="9">'Mach 1'!$B$38</definedName>
    <definedName name="number_of_seeders" localSheetId="10">'Mach 2'!$B$38</definedName>
    <definedName name="oil_grease_factor_harv" localSheetId="9">'Mach 1'!$B$97</definedName>
    <definedName name="oil_grease_factor_harv" localSheetId="10">'Mach 2'!$B$97</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1'!$B$44</definedName>
    <definedName name="seeder_speed_base" localSheetId="10">'Mach 2'!$B$44</definedName>
    <definedName name="seeder_speed_crop_adj" localSheetId="9">'Mach 1'!$A$52:$B$88</definedName>
    <definedName name="seeder_speed_crop_adj" localSheetId="10">'Mach 2'!$A$52:$B$88</definedName>
    <definedName name="seeder_width" localSheetId="9">'Mach 1'!$B$40</definedName>
    <definedName name="seeder_width" localSheetId="10">'Mach 2'!$B$40</definedName>
    <definedName name="seeding_eff" localSheetId="9">'Mach 1'!$B$42</definedName>
    <definedName name="seeding_eff" localSheetId="10">'Mach 2'!$B$42</definedName>
    <definedName name="sprayer_eff" localSheetId="9">'Mach 1'!$B$144</definedName>
    <definedName name="sprayer_eff" localSheetId="10">'Mach 2'!$B$144</definedName>
    <definedName name="sprayer_fuel_consumption" localSheetId="9">'Mach 1'!$B$146</definedName>
    <definedName name="sprayer_fuel_consumption" localSheetId="10">'Mach 2'!$B$146</definedName>
    <definedName name="sprayer_maint" localSheetId="9">'Mach 1'!$B$148</definedName>
    <definedName name="sprayer_maint" localSheetId="10">'Mach 2'!$B$148</definedName>
    <definedName name="sprayer_speed" localSheetId="9">'Mach 1'!$B$142</definedName>
    <definedName name="sprayer_speed" localSheetId="10">'Mach 2'!$B$142</definedName>
    <definedName name="sprayer_width" localSheetId="9">'Mach 1'!$B$140</definedName>
    <definedName name="sprayer_width" localSheetId="10">'Mach 2'!$B$140</definedName>
    <definedName name="spreader_cap" localSheetId="9">'Mach 1'!$B$162</definedName>
    <definedName name="spreader_cap" localSheetId="10">'Mach 2'!$B$162</definedName>
    <definedName name="spreader_eff" localSheetId="9">'Mach 1'!$B$168</definedName>
    <definedName name="spreader_eff" localSheetId="10">'Mach 2'!$B$168</definedName>
    <definedName name="spreader_fuel" localSheetId="9">'Mach 1'!$B$151</definedName>
    <definedName name="spreader_fuel" localSheetId="10">'Mach 2'!$B$151</definedName>
    <definedName name="spreader_maint" localSheetId="9">'Mach 1'!$B$170</definedName>
    <definedName name="spreader_maint" localSheetId="10">'Mach 2'!$B$170</definedName>
    <definedName name="spreader_speed" localSheetId="9">'Mach 1'!$B$166</definedName>
    <definedName name="spreader_speed" localSheetId="10">'Mach 2'!$B$166</definedName>
    <definedName name="spreader_width" localSheetId="9">'Mach 1'!$B$153:$C$160</definedName>
    <definedName name="spreader_width" localSheetId="10">'Mach 2'!$B$153:$C$160</definedName>
    <definedName name="stubble_fuel_consumption" localSheetId="9">'Mach 1'!$B$173</definedName>
    <definedName name="stubble_fuel_consumption" localSheetId="10">'Mach 2'!$B$173</definedName>
    <definedName name="stubble_maint" localSheetId="9">'Mach 1'!$B$175</definedName>
    <definedName name="stubble_maint" localSheetId="10">'Mach 2'!$B$175</definedName>
    <definedName name="sup_cartage">Price!$B$37</definedName>
    <definedName name="sup_feed" localSheetId="9">'Mach 1'!$A$178:$C$195</definedName>
    <definedName name="sup_feed" localSheetId="10">'Mach 2'!$A$178:$C$195</definedName>
    <definedName name="sup_md_vol">'Sup Feed'!$I$38:$Z$43</definedName>
    <definedName name="sup_transaction">Price!$B$39</definedName>
    <definedName name="tillage_maint" localSheetId="9">'Mach 1'!$B$50</definedName>
    <definedName name="tillage_maint" localSheetId="10">'Mach 2'!$B$50</definedName>
    <definedName name="time_fill_spreader" localSheetId="9">'Mach 1'!$B$164</definedName>
    <definedName name="time_fill_spreader" localSheetId="10">'Mach 2'!$B$164</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352" i="13" l="1"/>
  <c r="Y1428" i="14"/>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60" i="18" l="1"/>
  <c r="A160" i="18"/>
  <c r="B159" i="18"/>
  <c r="A159" i="18"/>
  <c r="B154" i="18"/>
  <c r="A154" i="18"/>
  <c r="B158" i="18"/>
  <c r="A158" i="18"/>
  <c r="B157" i="18"/>
  <c r="A157" i="18"/>
  <c r="B156" i="18"/>
  <c r="A156" i="18"/>
  <c r="B155" i="18"/>
  <c r="A155"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6" i="16"/>
  <c r="B157" i="16"/>
  <c r="B158" i="16"/>
  <c r="B154" i="16"/>
  <c r="B159" i="16"/>
  <c r="B160" i="16"/>
  <c r="B155" i="16"/>
  <c r="A156" i="16"/>
  <c r="A157" i="16"/>
  <c r="A158" i="16"/>
  <c r="A154" i="16"/>
  <c r="A159" i="16"/>
  <c r="A160" i="16"/>
  <c r="A155"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5" i="18"/>
  <c r="A55"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3" i="18"/>
  <c r="A73" i="16"/>
  <c r="X170" i="13" l="1"/>
  <c r="T173" i="13"/>
  <c r="U173" i="13"/>
  <c r="W173" i="13"/>
  <c r="X171" i="13"/>
  <c r="T170"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5" i="18"/>
  <c r="A194" i="18"/>
  <c r="A193" i="18"/>
  <c r="A192" i="18"/>
  <c r="A191" i="18"/>
  <c r="A190" i="18"/>
  <c r="A189" i="18"/>
  <c r="A188" i="18"/>
  <c r="A187" i="18"/>
  <c r="A186" i="18"/>
  <c r="A185" i="18"/>
  <c r="A184" i="18"/>
  <c r="A183" i="18"/>
  <c r="A182" i="18"/>
  <c r="A181" i="18"/>
  <c r="A180" i="18"/>
  <c r="A179" i="18"/>
  <c r="A137" i="18"/>
  <c r="A136" i="18"/>
  <c r="A135" i="18"/>
  <c r="A134" i="18"/>
  <c r="A133" i="18"/>
  <c r="A132" i="18"/>
  <c r="A131" i="18"/>
  <c r="A130" i="18"/>
  <c r="A129" i="18"/>
  <c r="A128" i="18"/>
  <c r="A127" i="18"/>
  <c r="A126" i="18"/>
  <c r="A125" i="18"/>
  <c r="A124" i="18"/>
  <c r="A123" i="18"/>
  <c r="A122" i="18"/>
  <c r="A121" i="18"/>
  <c r="A88" i="18"/>
  <c r="A87" i="18"/>
  <c r="A86" i="18"/>
  <c r="A85" i="18"/>
  <c r="A84" i="18"/>
  <c r="A83" i="18"/>
  <c r="A82" i="18"/>
  <c r="A81" i="18"/>
  <c r="A80" i="18"/>
  <c r="A79" i="18"/>
  <c r="A78" i="18"/>
  <c r="A77" i="18"/>
  <c r="A76" i="18"/>
  <c r="A75" i="18"/>
  <c r="A74" i="18"/>
  <c r="A72" i="18"/>
  <c r="A71" i="18"/>
  <c r="A70" i="18"/>
  <c r="A69" i="18"/>
  <c r="A68" i="18"/>
  <c r="A67" i="18"/>
  <c r="A66" i="18"/>
  <c r="A65" i="18"/>
  <c r="A64" i="18"/>
  <c r="A63" i="18"/>
  <c r="A62" i="18"/>
  <c r="A61" i="18"/>
  <c r="A60" i="18"/>
  <c r="A59" i="18"/>
  <c r="A58" i="18"/>
  <c r="A57" i="18"/>
  <c r="A56" i="18"/>
  <c r="A54" i="18"/>
  <c r="A53"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4" i="16"/>
  <c r="A56" i="16"/>
  <c r="A57" i="16"/>
  <c r="A58" i="16"/>
  <c r="A59" i="16"/>
  <c r="A60" i="16"/>
  <c r="A61" i="16"/>
  <c r="A62" i="16"/>
  <c r="A63" i="16"/>
  <c r="A64" i="16"/>
  <c r="A65" i="16"/>
  <c r="A66" i="16"/>
  <c r="A67" i="16"/>
  <c r="A68" i="16"/>
  <c r="A69" i="16"/>
  <c r="A70" i="16"/>
  <c r="A71" i="16"/>
  <c r="A72" i="16"/>
  <c r="A74" i="16"/>
  <c r="A75" i="16"/>
  <c r="A76" i="16"/>
  <c r="A77" i="16"/>
  <c r="A78" i="16"/>
  <c r="A79" i="16"/>
  <c r="A80" i="16"/>
  <c r="A81" i="16"/>
  <c r="A82" i="16"/>
  <c r="A83" i="16"/>
  <c r="A84" i="16"/>
  <c r="A85" i="16"/>
  <c r="A86" i="16"/>
  <c r="A87" i="16"/>
  <c r="A88" i="16"/>
  <c r="A180" i="16" l="1"/>
  <c r="A181" i="16"/>
  <c r="A182" i="16"/>
  <c r="A183" i="16"/>
  <c r="A184" i="16"/>
  <c r="A185" i="16"/>
  <c r="A186" i="16"/>
  <c r="A187" i="16"/>
  <c r="A188" i="16"/>
  <c r="A189" i="16"/>
  <c r="A190" i="16"/>
  <c r="A191" i="16"/>
  <c r="A192" i="16"/>
  <c r="A193" i="16"/>
  <c r="A194" i="16"/>
  <c r="A195" i="16"/>
  <c r="A179" i="16"/>
  <c r="A122" i="16"/>
  <c r="A123" i="16"/>
  <c r="A124" i="16"/>
  <c r="A125" i="16"/>
  <c r="A126" i="16"/>
  <c r="A127" i="16"/>
  <c r="A128" i="16"/>
  <c r="A129" i="16"/>
  <c r="A130" i="16"/>
  <c r="A131" i="16"/>
  <c r="A132" i="16"/>
  <c r="A133" i="16"/>
  <c r="A134" i="16"/>
  <c r="A135" i="16"/>
  <c r="A136" i="16"/>
  <c r="A137" i="16"/>
  <c r="A121" i="16"/>
  <c r="A53"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U86" i="9" l="1"/>
  <c r="O126" i="13"/>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Q172" i="13"/>
  <c r="AQ169" i="13"/>
  <c r="I225" i="13"/>
  <c r="AA728" i="14"/>
  <c r="W605" i="14"/>
  <c r="V744" i="14"/>
  <c r="V745" i="14" s="1"/>
  <c r="V746" i="14" s="1"/>
  <c r="BA95" i="13"/>
  <c r="AW109" i="13" s="1"/>
  <c r="AX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N97" i="13"/>
  <c r="AN105" i="13"/>
  <c r="AN104" i="13"/>
  <c r="AN103" i="13"/>
  <c r="AN102" i="13"/>
  <c r="AY102" i="13" s="1"/>
  <c r="AN101" i="13"/>
  <c r="AN99" i="13"/>
  <c r="Z1093" i="14"/>
  <c r="I226" i="13"/>
  <c r="W744" i="14"/>
  <c r="W745" i="14" s="1"/>
  <c r="W746" i="14" s="1"/>
  <c r="AB733" i="14"/>
  <c r="AB731" i="14"/>
  <c r="AS167" i="13"/>
  <c r="F97" i="13"/>
  <c r="AR172" i="13"/>
  <c r="AA731" i="14"/>
  <c r="AR168" i="13"/>
  <c r="AS168" i="13" s="1"/>
  <c r="K42" i="10"/>
  <c r="P106" i="13"/>
  <c r="P108" i="13" s="1"/>
  <c r="AR169" i="13"/>
  <c r="AA734" i="14"/>
  <c r="AA733" i="14"/>
  <c r="AB813" i="14"/>
  <c r="AB729" i="14" s="1"/>
  <c r="AA729" i="14"/>
  <c r="J96" i="13"/>
  <c r="F96" i="13" s="1"/>
  <c r="AA781" i="14"/>
  <c r="Z681" i="14"/>
  <c r="X730" i="14"/>
  <c r="X732" i="14"/>
  <c r="AB1094" i="14"/>
  <c r="AB1093" i="14" s="1"/>
  <c r="AA1093" i="14"/>
  <c r="L243" i="13"/>
  <c r="N243" i="13"/>
  <c r="AS166" i="13"/>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Y98" i="13" l="1"/>
  <c r="AY99" i="13"/>
  <c r="AY103" i="13"/>
  <c r="AY105" i="13"/>
  <c r="AY101" i="13"/>
  <c r="AY100" i="13"/>
  <c r="AY104" i="13"/>
  <c r="AY106" i="13"/>
  <c r="AX106" i="13"/>
  <c r="AY107" i="13"/>
  <c r="AX107" i="13"/>
  <c r="AX108" i="13"/>
  <c r="AY108" i="13"/>
  <c r="AN96" i="13"/>
  <c r="AY97" i="13"/>
  <c r="AV172" i="13"/>
  <c r="AS172" i="13"/>
  <c r="AV169" i="13"/>
  <c r="AS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Y744" i="14" l="1"/>
  <c r="Z744" i="14" s="1"/>
  <c r="AA1062" i="14"/>
  <c r="Z1061" i="14"/>
  <c r="AA684" i="14"/>
  <c r="AB782" i="14"/>
  <c r="AA682" i="14"/>
  <c r="AR173" i="13"/>
  <c r="AS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Y745" i="14" l="1"/>
  <c r="Y746" i="14" s="1"/>
  <c r="AB1062" i="14"/>
  <c r="AB1061" i="14" s="1"/>
  <c r="AA1061" i="14"/>
  <c r="AB682" i="14"/>
  <c r="AB684" i="14"/>
  <c r="AA686" i="14"/>
  <c r="AA683" i="14"/>
  <c r="AA685" i="14"/>
  <c r="Y743" i="14"/>
  <c r="Z742" i="14"/>
  <c r="Z745" i="14"/>
  <c r="Z746" i="14" s="1"/>
  <c r="AA744" i="14"/>
  <c r="AR170" i="13" l="1"/>
  <c r="AS170" i="13" s="1"/>
  <c r="AR171" i="13"/>
  <c r="AB686" i="14"/>
  <c r="AB685" i="14"/>
  <c r="AB683" i="14"/>
  <c r="AA745" i="14"/>
  <c r="AA746" i="14" s="1"/>
  <c r="AB744" i="14"/>
  <c r="AB745" i="14" s="1"/>
  <c r="AB746" i="14" s="1"/>
  <c r="Z743" i="14"/>
  <c r="AA742" i="14"/>
  <c r="AV171" i="13" l="1"/>
  <c r="AS171" i="13"/>
  <c r="AA743" i="14"/>
  <c r="AB742" i="14"/>
  <c r="AB743"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2B617C90-8193-468C-89EC-96A6738FC6BE}">
      <text>
        <r>
          <rPr>
            <b/>
            <sz val="9"/>
            <color indexed="81"/>
            <rFont val="Tahoma"/>
            <family val="2"/>
          </rPr>
          <t>Michael Young:</t>
        </r>
        <r>
          <rPr>
            <sz val="9"/>
            <color indexed="81"/>
            <rFont val="Tahoma"/>
            <family val="2"/>
          </rPr>
          <t xml:space="preserve">
seeder width (m)</t>
        </r>
      </text>
    </comment>
    <comment ref="A42"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4"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E45803D7-A199-4C84-A284-1798EFDCBA0C}">
      <text>
        <r>
          <rPr>
            <b/>
            <sz val="9"/>
            <color indexed="81"/>
            <rFont val="Tahoma"/>
            <family val="2"/>
          </rPr>
          <t>Michael Young:</t>
        </r>
        <r>
          <rPr>
            <sz val="9"/>
            <color indexed="81"/>
            <rFont val="Tahoma"/>
            <family val="2"/>
          </rPr>
          <t xml:space="preserve">
harvester width (m)</t>
        </r>
      </text>
    </comment>
    <comment ref="A9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101"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11"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0"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667A98DE-C41D-4513-8710-088CF8735A5C}">
      <text>
        <r>
          <rPr>
            <b/>
            <sz val="9"/>
            <color indexed="81"/>
            <rFont val="Tahoma"/>
            <family val="2"/>
          </rPr>
          <t>Michael Young:</t>
        </r>
        <r>
          <rPr>
            <sz val="9"/>
            <color indexed="81"/>
            <rFont val="Tahoma"/>
            <family val="2"/>
          </rPr>
          <t xml:space="preserve">
width of boom (m) </t>
        </r>
      </text>
    </comment>
    <comment ref="A142" authorId="0" shapeId="0" xr:uid="{346DA0F9-8E9D-47FA-82BB-5D5570193A2C}">
      <text>
        <r>
          <rPr>
            <b/>
            <sz val="9"/>
            <color indexed="81"/>
            <rFont val="Tahoma"/>
            <family val="2"/>
          </rPr>
          <t>Michael Young:</t>
        </r>
        <r>
          <rPr>
            <sz val="9"/>
            <color indexed="81"/>
            <rFont val="Tahoma"/>
            <family val="2"/>
          </rPr>
          <t xml:space="preserve">
speed of spraying (km/hr)</t>
        </r>
      </text>
    </comment>
    <comment ref="A144"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6"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51" authorId="0" shapeId="0" xr:uid="{68CF1D99-D562-4707-8E3D-B1880793A9FB}">
      <text>
        <r>
          <rPr>
            <b/>
            <sz val="9"/>
            <color indexed="81"/>
            <rFont val="Tahoma"/>
            <family val="2"/>
          </rPr>
          <t>Michael Young:</t>
        </r>
        <r>
          <rPr>
            <sz val="9"/>
            <color indexed="81"/>
            <rFont val="Tahoma"/>
            <family val="2"/>
          </rPr>
          <t xml:space="preserve">
fuel use per hr (L/hr)</t>
        </r>
      </text>
    </comment>
    <comment ref="B153"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1956460A-F1C6-4EF8-AB39-0FBCEE750684}">
      <text>
        <r>
          <rPr>
            <b/>
            <sz val="9"/>
            <color indexed="81"/>
            <rFont val="Tahoma"/>
            <family val="2"/>
          </rPr>
          <t>Michael Young:</t>
        </r>
        <r>
          <rPr>
            <sz val="9"/>
            <color indexed="81"/>
            <rFont val="Tahoma"/>
            <family val="2"/>
          </rPr>
          <t xml:space="preserve">
spreading capacity (m3)</t>
        </r>
      </text>
    </comment>
    <comment ref="A164" authorId="0" shapeId="0" xr:uid="{FB3460B2-EEC8-4877-B8B1-D9C11C671136}">
      <text>
        <r>
          <rPr>
            <b/>
            <sz val="9"/>
            <color indexed="81"/>
            <rFont val="Tahoma"/>
            <family val="2"/>
          </rPr>
          <t>Michael Young:</t>
        </r>
        <r>
          <rPr>
            <sz val="9"/>
            <color indexed="81"/>
            <rFont val="Tahoma"/>
            <family val="2"/>
          </rPr>
          <t xml:space="preserve">
time taken to fill (hr)</t>
        </r>
      </text>
    </comment>
    <comment ref="A166" authorId="0" shapeId="0" xr:uid="{90B38C8F-F860-49FC-A904-C7295321764B}">
      <text>
        <r>
          <rPr>
            <b/>
            <sz val="9"/>
            <color indexed="81"/>
            <rFont val="Tahoma"/>
            <family val="2"/>
          </rPr>
          <t>Michael Young:</t>
        </r>
        <r>
          <rPr>
            <sz val="9"/>
            <color indexed="81"/>
            <rFont val="Tahoma"/>
            <family val="2"/>
          </rPr>
          <t xml:space="preserve">
spreading speed km/hr</t>
        </r>
      </text>
    </comment>
    <comment ref="A168"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70"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767EE9FF-3904-4C78-9EA4-E3A0E3F97E61}">
      <text>
        <r>
          <rPr>
            <b/>
            <sz val="9"/>
            <color indexed="81"/>
            <rFont val="Tahoma"/>
            <family val="2"/>
          </rPr>
          <t>Michael Young:</t>
        </r>
        <r>
          <rPr>
            <sz val="9"/>
            <color indexed="81"/>
            <rFont val="Tahoma"/>
            <family val="2"/>
          </rPr>
          <t xml:space="preserve">
litres per ha (tractor)</t>
        </r>
      </text>
    </comment>
    <comment ref="A175"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874AF153-C10B-4691-B9B2-EFB648EC2C37}">
      <text>
        <r>
          <rPr>
            <b/>
            <sz val="9"/>
            <color indexed="81"/>
            <rFont val="Tahoma"/>
            <family val="2"/>
          </rPr>
          <t>Michael Young:</t>
        </r>
        <r>
          <rPr>
            <sz val="9"/>
            <color indexed="81"/>
            <rFont val="Tahoma"/>
            <family val="2"/>
          </rPr>
          <t xml:space="preserve">
r&amp;m</t>
        </r>
      </text>
    </comment>
    <comment ref="C178"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40" authorId="0" shapeId="0" xr:uid="{17A4EA7B-6C06-4BAA-B706-1C1A57E1B90C}">
      <text>
        <r>
          <rPr>
            <b/>
            <sz val="9"/>
            <color indexed="81"/>
            <rFont val="Tahoma"/>
            <family val="2"/>
          </rPr>
          <t>Michael Young:</t>
        </r>
        <r>
          <rPr>
            <sz val="9"/>
            <color indexed="81"/>
            <rFont val="Tahoma"/>
            <family val="2"/>
          </rPr>
          <t xml:space="preserve">
seeder width (m)</t>
        </r>
      </text>
    </comment>
    <comment ref="A42"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4"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6"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8"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50"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2"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91"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93" authorId="0" shapeId="0" xr:uid="{3B483743-7E34-4D68-912C-71299568C3FC}">
      <text>
        <r>
          <rPr>
            <b/>
            <sz val="9"/>
            <color indexed="81"/>
            <rFont val="Tahoma"/>
            <family val="2"/>
          </rPr>
          <t>Michael Young:</t>
        </r>
        <r>
          <rPr>
            <sz val="9"/>
            <color indexed="81"/>
            <rFont val="Tahoma"/>
            <family val="2"/>
          </rPr>
          <t xml:space="preserve">
harvester width (m)</t>
        </r>
      </text>
    </comment>
    <comment ref="A95"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7"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9"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101"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5"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11"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20"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40" authorId="0" shapeId="0" xr:uid="{ED75667F-DCC8-4FFB-AA1D-FEB6CACE7DA4}">
      <text>
        <r>
          <rPr>
            <b/>
            <sz val="9"/>
            <color indexed="81"/>
            <rFont val="Tahoma"/>
            <family val="2"/>
          </rPr>
          <t>Michael Young:</t>
        </r>
        <r>
          <rPr>
            <sz val="9"/>
            <color indexed="81"/>
            <rFont val="Tahoma"/>
            <family val="2"/>
          </rPr>
          <t xml:space="preserve">
width of boom (m) </t>
        </r>
      </text>
    </comment>
    <comment ref="A142" authorId="0" shapeId="0" xr:uid="{24522803-6F36-43DB-B5F2-9F721E71E7C9}">
      <text>
        <r>
          <rPr>
            <b/>
            <sz val="9"/>
            <color indexed="81"/>
            <rFont val="Tahoma"/>
            <family val="2"/>
          </rPr>
          <t>Michael Young:</t>
        </r>
        <r>
          <rPr>
            <sz val="9"/>
            <color indexed="81"/>
            <rFont val="Tahoma"/>
            <family val="2"/>
          </rPr>
          <t xml:space="preserve">
speed of spraying (km/hr)</t>
        </r>
      </text>
    </comment>
    <comment ref="A144"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6"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8"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51" authorId="0" shapeId="0" xr:uid="{8D0382D1-9AB3-4A4D-A932-6716FD637D93}">
      <text>
        <r>
          <rPr>
            <b/>
            <sz val="9"/>
            <color indexed="81"/>
            <rFont val="Tahoma"/>
            <family val="2"/>
          </rPr>
          <t>Michael Young:</t>
        </r>
        <r>
          <rPr>
            <sz val="9"/>
            <color indexed="81"/>
            <rFont val="Tahoma"/>
            <family val="2"/>
          </rPr>
          <t xml:space="preserve">
fuel use per hr (L/hr)</t>
        </r>
      </text>
    </comment>
    <comment ref="B153"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7"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2" authorId="0" shapeId="0" xr:uid="{BBFEFE96-2091-4EFB-A106-C5978E358199}">
      <text>
        <r>
          <rPr>
            <b/>
            <sz val="9"/>
            <color indexed="81"/>
            <rFont val="Tahoma"/>
            <family val="2"/>
          </rPr>
          <t>Michael Young:</t>
        </r>
        <r>
          <rPr>
            <sz val="9"/>
            <color indexed="81"/>
            <rFont val="Tahoma"/>
            <family val="2"/>
          </rPr>
          <t xml:space="preserve">
spreading capacity (m3)</t>
        </r>
      </text>
    </comment>
    <comment ref="A164" authorId="0" shapeId="0" xr:uid="{7EE22CD7-34DF-466A-85AF-6DCE2D68E2A4}">
      <text>
        <r>
          <rPr>
            <b/>
            <sz val="9"/>
            <color indexed="81"/>
            <rFont val="Tahoma"/>
            <family val="2"/>
          </rPr>
          <t>Michael Young:</t>
        </r>
        <r>
          <rPr>
            <sz val="9"/>
            <color indexed="81"/>
            <rFont val="Tahoma"/>
            <family val="2"/>
          </rPr>
          <t xml:space="preserve">
time taken to fill (hr)</t>
        </r>
      </text>
    </comment>
    <comment ref="A166" authorId="0" shapeId="0" xr:uid="{F24C2A79-48BF-4134-9CFD-42C84BEE2A33}">
      <text>
        <r>
          <rPr>
            <b/>
            <sz val="9"/>
            <color indexed="81"/>
            <rFont val="Tahoma"/>
            <family val="2"/>
          </rPr>
          <t>Michael Young:</t>
        </r>
        <r>
          <rPr>
            <sz val="9"/>
            <color indexed="81"/>
            <rFont val="Tahoma"/>
            <family val="2"/>
          </rPr>
          <t xml:space="preserve">
spreading speed km/hr</t>
        </r>
      </text>
    </comment>
    <comment ref="A168"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70"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3" authorId="0" shapeId="0" xr:uid="{EA915D38-2F0C-40E1-AB95-7222FD20AEB7}">
      <text>
        <r>
          <rPr>
            <b/>
            <sz val="9"/>
            <color indexed="81"/>
            <rFont val="Tahoma"/>
            <family val="2"/>
          </rPr>
          <t>Michael Young:</t>
        </r>
        <r>
          <rPr>
            <sz val="9"/>
            <color indexed="81"/>
            <rFont val="Tahoma"/>
            <family val="2"/>
          </rPr>
          <t xml:space="preserve">
litres per ha (tractor)</t>
        </r>
      </text>
    </comment>
    <comment ref="A175"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8" authorId="0" shapeId="0" xr:uid="{77C3A107-8DA0-4F11-AD02-431BFDF7CF02}">
      <text>
        <r>
          <rPr>
            <b/>
            <sz val="9"/>
            <color indexed="81"/>
            <rFont val="Tahoma"/>
            <family val="2"/>
          </rPr>
          <t>Michael Young:</t>
        </r>
        <r>
          <rPr>
            <sz val="9"/>
            <color indexed="81"/>
            <rFont val="Tahoma"/>
            <family val="2"/>
          </rPr>
          <t xml:space="preserve">
r&amp;m</t>
        </r>
      </text>
    </comment>
    <comment ref="C178"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<sst xmlns="http://schemas.openxmlformats.org/spreadsheetml/2006/main" count="4885" uniqueCount="2911">
  <si>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</si>
  <si>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</si>
  <si>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</si>
  <si>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</si>
  <si>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</si>
  <si>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</si>
  <si>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</si>
  <si>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</si>
  <si>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</si>
  <si>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</si>
  <si>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</si>
  <si>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</si>
  <si>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</si>
  <si>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</si>
  <si>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</si>
  <si>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</si>
  <si>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</si>
  <si>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</si>
  <si>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</si>
  <si>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</si>
  <si>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</si>
  <si>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</si>
  <si>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</si>
  <si>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</si>
  <si>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</si>
  <si>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</si>
  <si>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</si>
  <si>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</si>
  <si>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</si>
  <si>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</si>
  <si>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</si>
  <si>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</si>
  <si>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</si>
  <si>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</si>
  <si>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</si>
  <si>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</si>
  <si>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</si>
  <si>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</si>
  <si>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</si>
  <si>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</si>
  <si>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</si>
  <si>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</si>
  <si>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</si>
  <si>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</si>
  <si>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</si>
  <si>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</si>
  <si>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</si>
  <si>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</si>
  <si>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</si>
  <si>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</si>
  <si>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</si>
  <si>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</si>
  <si>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</si>
  <si>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</si>
  <si>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</si>
  <si>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</si>
  <si>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</si>
  <si>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</si>
  <si>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</si>
  <si>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</si>
  <si>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</si>
  <si>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</si>
  <si>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</si>
  <si>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</si>
  <si>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</si>
  <si>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</si>
  <si>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</si>
  <si>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</si>
  <si>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</si>
  <si>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</si>
  <si>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</si>
  <si>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</si>
  <si>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</si>
  <si>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</si>
  <si>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</si>
  <si>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</si>
  <si>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</si>
  <si>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</si>
  <si>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</si>
  <si>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</si>
  <si>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</si>
  <si>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</si>
  <si>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</si>
  <si>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</si>
  <si>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</si>
  <si>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</si>
  <si>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</si>
  <si>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</si>
  <si>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</si>
  <si>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</si>
  <si>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</si>
  <si>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</si>
  <si>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</si>
  <si>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</si>
  <si>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</si>
  <si>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</si>
  <si>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</si>
  <si>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</si>
  <si>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</si>
  <si>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</si>
  <si>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</si>
  <si>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</si>
  <si>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</si>
  <si>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</si>
  <si>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</si>
  <si>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</si>
  <si>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</si>
  <si>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</si>
  <si>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</si>
  <si>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</si>
  <si>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</si>
  <si>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</si>
  <si>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</si>
  <si>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</si>
  <si>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</si>
  <si>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</si>
  <si>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</si>
  <si>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</si>
  <si>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</si>
  <si>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</si>
  <si>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</si>
  <si>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</si>
  <si>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</si>
  <si>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</si>
  <si>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</si>
  <si>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</si>
  <si>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</si>
  <si>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</si>
  <si>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</si>
  <si>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</si>
  <si>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</si>
  <si>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</si>
  <si>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</si>
  <si>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</si>
  <si>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</si>
  <si>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</si>
  <si>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</si>
  <si>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</si>
  <si>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</si>
  <si>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</si>
  <si>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</si>
  <si>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</si>
  <si>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</si>
  <si>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</si>
  <si>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</si>
  <si>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</si>
  <si>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</si>
  <si>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</si>
  <si>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</si>
  <si>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</si>
  <si>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</si>
  <si>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</si>
  <si>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</si>
  <si>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</si>
  <si>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</si>
  <si>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</si>
  <si>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</si>
  <si>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</si>
  <si>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</si>
  <si>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</si>
  <si>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</si>
  <si>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</si>
  <si>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</si>
  <si>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</si>
  <si>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</si>
  <si>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</si>
  <si>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</si>
  <si>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</si>
  <si>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</si>
  <si>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</si>
  <si>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</si>
  <si>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</si>
  <si>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</si>
  <si>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</si>
  <si>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</si>
  <si>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</si>
  <si>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</si>
  <si>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</si>
  <si>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</si>
  <si>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</si>
  <si>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</si>
  <si>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</si>
  <si>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</si>
  <si>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</si>
  <si>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</si>
  <si>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</si>
  <si>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</si>
  <si>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</si>
  <si>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</si>
  <si>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</si>
  <si>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</si>
  <si>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</si>
  <si>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</si>
  <si>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</si>
  <si>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</si>
  <si>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</si>
  <si>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</si>
  <si>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</si>
  <si>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</si>
  <si>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</si>
  <si>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</si>
  <si>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</si>
  <si>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</si>
  <si>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</si>
  <si>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</si>
  <si>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</si>
  <si>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</si>
  <si>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</si>
  <si>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</si>
  <si>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</si>
  <si>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</si>
  <si>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</si>
  <si>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</si>
  <si>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</si>
  <si>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</si>
  <si>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</si>
  <si>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</si>
  <si>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</si>
  <si>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</si>
  <si>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</si>
  <si>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</si>
  <si>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</si>
  <si>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</si>
  <si>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</si>
  <si>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</si>
  <si>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</si>
  <si>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</si>
  <si>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</si>
  <si>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</si>
  <si>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</si>
  <si>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</si>
  <si>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</si>
  <si>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</si>
  <si>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</si>
  <si>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</si>
  <si>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</si>
  <si>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</si>
  <si>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</si>
  <si>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</si>
  <si>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</si>
  <si>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</si>
  <si>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</si>
  <si>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</si>
  <si>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</si>
  <si>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</si>
  <si>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</si>
  <si>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</si>
  <si>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</si>
  <si>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</si>
  <si>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</si>
  <si>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</si>
  <si>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</si>
  <si>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</si>
  <si>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</si>
  <si>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</si>
  <si>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</si>
  <si>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</si>
  <si>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</si>
  <si>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</si>
  <si>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</si>
  <si>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</si>
  <si>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</si>
  <si>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</si>
  <si>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</si>
  <si>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</si>
  <si>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</si>
  <si>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</si>
  <si>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</si>
  <si>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</si>
  <si>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</si>
  <si>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</si>
  <si>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</si>
  <si>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</si>
  <si>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</si>
  <si>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</si>
  <si>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</si>
  <si>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</si>
  <si>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</si>
  <si>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</si>
  <si>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</si>
  <si>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</si>
  <si>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</si>
  <si>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</si>
  <si>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</si>
  <si>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</si>
  <si>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</si>
  <si>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</si>
  <si>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</si>
  <si>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</si>
  <si>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</si>
  <si>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</si>
  <si>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</si>
  <si>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</si>
  <si>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</si>
  <si>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</si>
  <si>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</si>
  <si>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</si>
  <si>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</si>
  <si>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</si>
  <si>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</si>
  <si>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</si>
  <si>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</si>
  <si>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</si>
  <si>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</si>
  <si>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</si>
  <si>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</si>
  <si>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</si>
  <si>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</si>
  <si>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</si>
  <si>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</si>
  <si>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</si>
  <si>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</si>
  <si>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</si>
  <si>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</si>
  <si>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</si>
  <si>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</si>
  <si>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</si>
  <si>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</si>
  <si>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</si>
  <si>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</si>
  <si>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</si>
  <si>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</si>
  <si>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</si>
  <si>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</si>
  <si>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</si>
  <si>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</si>
  <si>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</si>
  <si>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</si>
  <si>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</si>
  <si>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</si>
  <si>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</si>
  <si>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</si>
  <si>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</si>
  <si>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</si>
  <si>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</si>
  <si>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</si>
  <si>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</si>
  <si>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</si>
  <si>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</si>
  <si>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</si>
  <si>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</si>
  <si>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</si>
  <si>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</si>
  <si>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</si>
  <si>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</si>
  <si>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</si>
  <si>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</si>
  <si>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</si>
  <si>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</si>
  <si>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</si>
  <si>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</si>
  <si>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</si>
  <si>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</si>
  <si>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</si>
  <si>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</si>
  <si>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</si>
  <si>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</si>
  <si>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</si>
  <si>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</si>
  <si>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</si>
  <si>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</si>
  <si>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</si>
  <si>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</si>
  <si>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</si>
  <si>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</si>
  <si>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</si>
  <si>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</si>
  <si>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</si>
  <si>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</si>
  <si>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</si>
  <si>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</si>
  <si>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</si>
  <si>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</si>
  <si>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</si>
  <si>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</si>
  <si>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</si>
  <si>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</si>
  <si>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</si>
  <si>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</si>
  <si>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</si>
  <si>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</si>
  <si>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</si>
  <si>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</si>
  <si>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</si>
  <si>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</si>
  <si>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</si>
  <si>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</si>
  <si>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</si>
  <si>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</si>
  <si>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</si>
  <si>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</si>
  <si>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</si>
  <si>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</si>
  <si>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</si>
  <si>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</si>
  <si>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</si>
  <si>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</si>
  <si>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</si>
  <si>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</si>
  <si>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</si>
  <si>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</si>
  <si>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</si>
  <si>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</si>
  <si>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</si>
  <si>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</si>
  <si>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</si>
  <si>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</si>
  <si>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</si>
  <si>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</si>
  <si>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</si>
  <si>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</si>
  <si>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</si>
  <si>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</si>
  <si>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</si>
  <si>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</si>
  <si>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</si>
  <si>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</si>
  <si>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</si>
  <si>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</si>
  <si>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</si>
  <si>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</si>
  <si>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</si>
  <si>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</si>
  <si>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</si>
  <si>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</si>
  <si>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</si>
  <si>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</si>
  <si>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</si>
  <si>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</si>
  <si>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</si>
  <si>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</si>
  <si>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</si>
  <si>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</si>
  <si>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</si>
  <si>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</si>
  <si>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</si>
  <si>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</si>
  <si>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</si>
  <si>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</si>
  <si>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</si>
  <si>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</si>
  <si>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</si>
  <si>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</si>
  <si>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</si>
  <si>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</si>
  <si>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</si>
  <si>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</si>
  <si>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</si>
  <si>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</si>
  <si>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</si>
  <si>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</si>
  <si>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</si>
  <si>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</si>
  <si>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</si>
  <si>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</si>
  <si>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</si>
  <si>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</si>
  <si>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</si>
  <si>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</si>
  <si>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</si>
  <si>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</si>
  <si>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</si>
  <si>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</si>
  <si>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</si>
  <si>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</si>
  <si>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</si>
  <si>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</si>
  <si>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</si>
  <si>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</si>
  <si>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</si>
  <si>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</si>
  <si>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</si>
  <si>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</si>
  <si>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</si>
  <si>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</si>
  <si>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</si>
  <si>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</si>
  <si>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</si>
  <si>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</si>
  <si>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</si>
  <si>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</si>
  <si>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</si>
  <si>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</si>
  <si>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</si>
  <si>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</si>
  <si>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</si>
  <si>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</si>
  <si>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</si>
  <si>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</si>
  <si>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</si>
  <si>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</si>
  <si>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</si>
  <si>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</si>
  <si>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</si>
  <si>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</si>
  <si>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</si>
  <si>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</si>
  <si>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</si>
  <si>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</si>
  <si>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</si>
  <si>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</si>
  <si>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</si>
  <si>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</si>
  <si>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</si>
  <si>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</si>
  <si>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</si>
  <si>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</si>
  <si>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</si>
  <si>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</si>
  <si>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</si>
  <si>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</si>
  <si>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</si>
  <si>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</si>
  <si>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</si>
  <si>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</si>
  <si>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</si>
  <si>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</si>
  <si>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</si>
  <si>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</si>
  <si>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</si>
  <si>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</si>
  <si>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</si>
  <si>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</si>
  <si>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</si>
  <si>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</si>
  <si>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</si>
  <si>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</si>
  <si>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</si>
  <si>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</si>
  <si>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</si>
  <si>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</si>
  <si>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</si>
  <si>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</si>
  <si>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</si>
  <si>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</si>
  <si>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</si>
  <si>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</si>
  <si>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</si>
  <si>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</si>
  <si>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</si>
  <si>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</si>
  <si>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</si>
  <si>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</si>
  <si>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</si>
  <si>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</si>
  <si>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</si>
  <si>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</si>
  <si>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</si>
  <si>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</si>
  <si>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</si>
  <si>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</si>
  <si>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</si>
  <si>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</si>
  <si>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</si>
  <si>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</si>
  <si>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</si>
  <si>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</si>
  <si>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</si>
  <si>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</si>
  <si>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</si>
  <si>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</si>
  <si>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</si>
  <si>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</si>
  <si>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</si>
  <si>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</si>
  <si>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</si>
  <si>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</si>
  <si>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</si>
  <si>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</si>
  <si>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</si>
  <si>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</si>
  <si>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</si>
  <si>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</si>
  <si>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</si>
  <si>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</si>
  <si>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</si>
  <si>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</si>
  <si>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</si>
  <si>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</si>
  <si>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</si>
  <si>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</si>
  <si>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</si>
  <si>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</si>
  <si>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</si>
  <si>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</si>
  <si>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</si>
  <si>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</si>
  <si>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</si>
  <si>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</si>
  <si>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</si>
  <si>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</si>
  <si>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</si>
  <si>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</si>
  <si>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</si>
  <si>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</si>
  <si>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</si>
  <si>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</si>
  <si>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</si>
  <si>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</si>
  <si>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</si>
  <si>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</si>
  <si>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</si>
  <si>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</si>
  <si>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</si>
  <si>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</si>
  <si>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</si>
  <si>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</si>
  <si>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</si>
  <si>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</si>
  <si>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</si>
  <si>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</si>
  <si>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</si>
  <si>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</si>
  <si>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</si>
  <si>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</si>
  <si>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</si>
  <si>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</si>
  <si>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</si>
  <si>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</si>
  <si>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</si>
  <si>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</si>
  <si>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</si>
  <si>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</si>
  <si>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</si>
  <si>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</si>
  <si>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</si>
  <si>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</si>
  <si>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</si>
  <si>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</si>
  <si>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</si>
  <si>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</si>
  <si>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</si>
  <si>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</si>
  <si>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</si>
  <si>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</si>
  <si>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</si>
  <si>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</si>
  <si>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</si>
  <si>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</si>
  <si>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</si>
  <si>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</si>
  <si>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</si>
  <si>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</si>
  <si>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</si>
  <si>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</si>
  <si>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</si>
  <si>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</si>
  <si>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</si>
  <si>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</si>
  <si>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</si>
  <si>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</si>
  <si>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</si>
  <si>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</si>
  <si>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</si>
  <si>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</si>
  <si>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</si>
  <si>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</si>
  <si>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</si>
  <si>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</si>
  <si>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</si>
  <si>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</si>
  <si>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</si>
  <si>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</si>
  <si>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</si>
  <si>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</si>
  <si>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</si>
  <si>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</si>
  <si>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</si>
  <si>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</si>
  <si>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</si>
  <si>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</si>
  <si>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</si>
  <si>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</si>
  <si>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</si>
  <si>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</si>
  <si>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</si>
  <si>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</si>
  <si>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</si>
  <si>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</si>
  <si>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</si>
  <si>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</si>
  <si>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</si>
  <si>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</si>
  <si>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</si>
  <si>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</si>
  <si>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</si>
  <si>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</si>
  <si>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</si>
  <si>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</si>
  <si>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</si>
  <si>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</si>
  <si>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</si>
  <si>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</si>
  <si>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</si>
  <si>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</si>
  <si>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</si>
  <si>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</si>
  <si>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</si>
  <si>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</si>
  <si>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</si>
  <si>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</si>
  <si>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</si>
  <si>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</si>
  <si>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</si>
  <si>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</si>
  <si>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</si>
  <si>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</si>
  <si>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</si>
  <si>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</si>
  <si>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</si>
  <si>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</si>
  <si>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</si>
  <si>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</si>
  <si>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</si>
  <si>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</si>
  <si>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</si>
  <si>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</si>
  <si>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</si>
  <si>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</si>
  <si>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</si>
  <si>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</si>
  <si>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</si>
  <si>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</si>
  <si>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</si>
  <si>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</si>
  <si>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</si>
  <si>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</si>
  <si>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</si>
  <si>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</si>
  <si>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</si>
  <si>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</si>
  <si>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</si>
  <si>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</si>
  <si>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</si>
  <si>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</si>
  <si>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</si>
  <si>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</si>
  <si>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</si>
  <si>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</si>
  <si>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</si>
  <si>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</si>
  <si>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</si>
  <si>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</si>
  <si>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</si>
  <si>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</si>
  <si>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</si>
  <si>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</si>
  <si>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</si>
  <si>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</si>
  <si>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</si>
  <si>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</si>
  <si>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</si>
  <si>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</si>
  <si>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</si>
  <si>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</si>
  <si>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</si>
  <si>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</si>
  <si>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</si>
  <si>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</si>
  <si>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</si>
  <si>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</si>
  <si>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</si>
  <si>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</si>
  <si>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</si>
  <si>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</si>
  <si>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</si>
  <si>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</si>
  <si>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</si>
  <si>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</si>
  <si>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</si>
  <si>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</si>
  <si>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</si>
  <si>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</si>
  <si>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</si>
  <si>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</si>
  <si>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</si>
  <si>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</si>
  <si>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</si>
  <si>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</si>
  <si>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</si>
  <si>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</si>
  <si>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</si>
  <si>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</si>
  <si>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</si>
  <si>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</si>
  <si>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</si>
  <si>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</si>
  <si>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</si>
  <si>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</si>
  <si>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</si>
  <si>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</si>
  <si>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</si>
  <si>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</si>
  <si>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</si>
  <si>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</si>
  <si>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</si>
  <si>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</si>
  <si>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</si>
  <si>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</si>
  <si>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</si>
  <si>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</si>
  <si>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</si>
  <si>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</si>
  <si>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</si>
  <si>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</si>
  <si>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</si>
  <si>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</si>
  <si>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</si>
  <si>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</si>
  <si>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</si>
  <si>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</si>
  <si>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</si>
  <si>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</si>
  <si>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</si>
  <si>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</si>
  <si>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</si>
  <si>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</si>
  <si>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</si>
  <si>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</si>
  <si>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</si>
  <si>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</si>
  <si>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</si>
  <si>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</si>
  <si>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</si>
  <si>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</si>
  <si>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</si>
  <si>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</si>
  <si>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</si>
  <si>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</si>
  <si>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</si>
  <si>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</si>
  <si>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</si>
  <si>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</si>
  <si>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</si>
  <si>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</si>
  <si>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</si>
  <si>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</si>
  <si>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</si>
  <si>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</si>
  <si>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</si>
  <si>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</si>
  <si>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</si>
  <si>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</si>
  <si>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</si>
  <si>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</si>
  <si>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</si>
  <si>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</si>
  <si>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</si>
  <si>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</si>
  <si>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</si>
  <si>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</si>
  <si>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</si>
  <si>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</si>
  <si>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</si>
  <si>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</si>
  <si>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</si>
  <si>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</si>
  <si>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</si>
  <si>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</si>
  <si>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</si>
  <si>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</si>
  <si>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</si>
  <si>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</si>
  <si>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</si>
  <si>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</si>
  <si>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</si>
  <si>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</si>
  <si>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</si>
  <si>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</si>
  <si>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</si>
  <si>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</si>
  <si>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</si>
  <si>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</si>
  <si>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</si>
  <si>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</si>
  <si>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</si>
  <si>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</si>
  <si>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</si>
  <si>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</si>
  <si>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</si>
  <si>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</si>
  <si>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</si>
  <si>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</si>
  <si>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</si>
  <si>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</si>
  <si>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</si>
  <si>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</si>
  <si>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</si>
  <si>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</si>
  <si>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</si>
  <si>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</si>
  <si>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</si>
  <si>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</si>
  <si>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</si>
  <si>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</si>
  <si>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</si>
  <si>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</si>
  <si>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</si>
  <si>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</si>
  <si>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</si>
  <si>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</si>
  <si>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</si>
  <si>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</si>
  <si>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</si>
  <si>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</si>
  <si>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</si>
  <si>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</si>
  <si>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</si>
  <si>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</si>
  <si>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</si>
  <si>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</si>
  <si>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</si>
  <si>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</si>
  <si>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</si>
  <si>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</si>
  <si>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</si>
  <si>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</si>
  <si>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</si>
  <si>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</si>
  <si>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</si>
  <si>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</si>
  <si>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</si>
  <si>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</si>
  <si>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</si>
  <si>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</si>
  <si>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</si>
  <si>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</si>
  <si>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</si>
  <si>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</si>
  <si>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</si>
  <si>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</si>
  <si>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</si>
  <si>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</si>
  <si>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</si>
  <si>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</si>
  <si>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</si>
  <si>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</si>
  <si>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</si>
  <si>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</si>
  <si>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</si>
  <si>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</si>
  <si>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</si>
  <si>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</si>
  <si>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</si>
  <si>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</si>
  <si>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</si>
  <si>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</si>
  <si>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</si>
  <si>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</si>
  <si>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</si>
  <si>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</si>
  <si>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</si>
  <si>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</si>
  <si>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</si>
  <si>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</si>
  <si>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</si>
  <si>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</si>
  <si>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</si>
  <si>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</si>
  <si>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</si>
  <si>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</si>
  <si>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</si>
  <si>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</si>
  <si>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</si>
  <si>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</si>
  <si>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</si>
  <si>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</si>
  <si>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</si>
  <si>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</si>
  <si>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</si>
  <si>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</si>
  <si>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</si>
  <si>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</si>
  <si>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</si>
  <si>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</si>
  <si>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</si>
  <si>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</si>
  <si>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</si>
  <si>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</si>
  <si>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</si>
  <si>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</si>
  <si>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</si>
  <si>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</si>
  <si>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</si>
  <si>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</si>
  <si>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</si>
  <si>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</si>
  <si>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</si>
  <si>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</si>
  <si>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</si>
  <si>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</si>
  <si>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</si>
  <si>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</si>
  <si>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</si>
  <si>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</si>
  <si>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</si>
  <si>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</si>
  <si>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</si>
  <si>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</si>
  <si>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</si>
  <si>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</si>
  <si>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</si>
  <si>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</si>
  <si>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</si>
  <si>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</si>
  <si>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</si>
  <si>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</si>
  <si>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</si>
  <si>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</si>
  <si>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</si>
  <si>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</si>
  <si>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</si>
  <si>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</si>
  <si>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</si>
  <si>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</si>
  <si>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</si>
  <si>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</si>
  <si>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</si>
  <si>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</si>
  <si>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</si>
  <si>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</si>
  <si>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</si>
  <si>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</si>
  <si>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</si>
  <si>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</si>
  <si>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</si>
  <si>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</si>
  <si>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</si>
  <si>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</si>
  <si>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</si>
  <si>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</si>
  <si>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</si>
  <si>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</si>
  <si>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</si>
  <si>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</si>
  <si>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</si>
  <si>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</si>
  <si>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</si>
  <si>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</si>
  <si>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</si>
  <si>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</si>
  <si>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</si>
  <si>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</si>
  <si>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</si>
  <si>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</si>
  <si>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</si>
  <si>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</si>
  <si>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</si>
  <si>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</si>
  <si>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</si>
  <si>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</si>
  <si>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</si>
  <si>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</si>
  <si>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</si>
  <si>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</si>
  <si>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</si>
  <si>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</si>
  <si>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</si>
  <si>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</si>
  <si>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</si>
  <si>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</si>
  <si>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</si>
  <si>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</si>
  <si>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</si>
  <si>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</si>
  <si>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</si>
  <si>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</si>
  <si>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</si>
  <si>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</si>
  <si>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</si>
  <si>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</si>
  <si>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</si>
  <si>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</si>
  <si>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</si>
  <si>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</si>
  <si>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</si>
  <si>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</si>
  <si>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</si>
  <si>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</si>
  <si>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</si>
  <si>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</si>
  <si>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</si>
  <si>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</si>
  <si>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</si>
  <si>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</si>
  <si>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</si>
  <si>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</si>
  <si>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</si>
  <si>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</si>
  <si>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</si>
  <si>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</si>
  <si>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</si>
  <si>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</si>
  <si>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</si>
  <si>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</si>
  <si>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</si>
  <si>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</si>
  <si>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</si>
  <si>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</si>
  <si>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</si>
  <si>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</si>
  <si>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</si>
  <si>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</si>
  <si>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</si>
  <si>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</si>
  <si>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</si>
  <si>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</si>
  <si>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</si>
  <si>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</si>
  <si>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</si>
  <si>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</si>
  <si>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</si>
  <si>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</si>
  <si>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</si>
  <si>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</si>
  <si>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</si>
  <si>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</si>
  <si>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</si>
  <si>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</si>
  <si>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</si>
  <si>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</si>
  <si>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</si>
  <si>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</si>
  <si>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</si>
  <si>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</si>
  <si>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</si>
  <si>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</si>
  <si>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</si>
  <si>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</si>
  <si>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</si>
  <si>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</si>
  <si>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</si>
  <si>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</si>
  <si>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</si>
  <si>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</si>
  <si>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</si>
  <si>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</si>
  <si>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</si>
  <si>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</si>
  <si>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</si>
  <si>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</si>
  <si>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</si>
  <si>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</si>
  <si>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</si>
  <si>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</si>
  <si>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</si>
  <si>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</si>
  <si>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</si>
  <si>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</si>
  <si>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</si>
  <si>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</si>
  <si>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</si>
  <si>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</si>
  <si>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</si>
  <si>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</si>
  <si>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</si>
  <si>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</si>
  <si>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</si>
  <si>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</si>
  <si>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</si>
  <si>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</si>
  <si>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</si>
  <si>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</si>
  <si>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</si>
  <si>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</si>
  <si>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</si>
  <si>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</si>
  <si>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</si>
  <si>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</si>
  <si>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</si>
  <si>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</si>
  <si>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</si>
  <si>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</si>
  <si>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</si>
  <si>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</si>
  <si>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</si>
  <si>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</si>
  <si>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</si>
  <si>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</si>
  <si>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</si>
  <si>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</si>
  <si>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</si>
  <si>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</si>
  <si>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</si>
  <si>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</si>
  <si>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</si>
  <si>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</si>
  <si>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</si>
  <si>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</si>
  <si>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</si>
  <si>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</si>
  <si>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</si>
  <si>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</si>
  <si>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</si>
  <si>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</si>
  <si>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</si>
  <si>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</si>
  <si>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</si>
  <si>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</si>
  <si>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</si>
  <si>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</si>
  <si>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</si>
  <si>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</si>
  <si>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</si>
  <si>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</si>
  <si>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</si>
  <si>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</si>
  <si>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</si>
  <si>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</si>
  <si>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</si>
  <si>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</si>
  <si>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</si>
  <si>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</si>
  <si>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</si>
  <si>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</si>
  <si>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</si>
  <si>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</si>
  <si>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</si>
  <si>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</si>
  <si>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</si>
  <si>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</si>
  <si>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</si>
  <si>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</si>
  <si>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</si>
  <si>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</si>
  <si>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</si>
  <si>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</si>
  <si>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</si>
  <si>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</si>
  <si>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</si>
  <si>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</si>
  <si>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</si>
  <si>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</si>
  <si>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</si>
  <si>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</si>
  <si>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</si>
  <si>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</si>
  <si>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</si>
  <si>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</si>
  <si>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</si>
  <si>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</si>
  <si>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</si>
  <si>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</si>
  <si>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</si>
  <si>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</si>
  <si>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</si>
  <si>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</si>
  <si>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</si>
  <si>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</si>
  <si>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</si>
  <si>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</si>
  <si>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</si>
  <si>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</si>
  <si>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</si>
  <si>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</si>
  <si>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</si>
  <si>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</si>
  <si>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</si>
  <si>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</si>
  <si>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</si>
  <si>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</si>
  <si>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</si>
  <si>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</si>
  <si>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</si>
  <si>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</si>
  <si>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</si>
  <si>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</si>
  <si>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</si>
  <si>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</si>
  <si>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</si>
  <si>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</si>
  <si>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</si>
  <si>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</si>
  <si>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</si>
  <si>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</si>
  <si>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</si>
  <si>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</si>
  <si>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</si>
  <si>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</si>
  <si>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</si>
  <si>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</si>
  <si>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</si>
  <si>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</si>
  <si>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</si>
  <si>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</si>
  <si>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</si>
  <si>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</si>
  <si>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</si>
  <si>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</si>
  <si>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</si>
  <si>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</si>
  <si>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</si>
  <si>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</si>
  <si>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</si>
  <si>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</si>
  <si>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</si>
  <si>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</si>
  <si>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</si>
  <si>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</si>
  <si>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</si>
  <si>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</si>
  <si>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</si>
  <si>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</si>
  <si>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</si>
  <si>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</si>
  <si>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</si>
  <si>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</si>
  <si>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</si>
  <si>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</si>
  <si>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</si>
  <si>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</si>
  <si>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</si>
  <si>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</si>
  <si>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</si>
  <si>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</si>
  <si>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</si>
  <si>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</si>
  <si>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</si>
  <si>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</si>
  <si>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</si>
  <si>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</si>
  <si>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</si>
  <si>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</si>
  <si>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</si>
  <si>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</si>
  <si>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</si>
  <si>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</si>
  <si>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</si>
  <si>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</si>
  <si>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</si>
  <si>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</si>
  <si>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</si>
  <si>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</si>
  <si>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</si>
  <si>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</si>
  <si>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</si>
  <si>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</si>
  <si>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</si>
  <si>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</si>
  <si>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</si>
  <si>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</si>
  <si>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</si>
  <si>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</si>
  <si>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</si>
  <si>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</si>
  <si>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</si>
  <si>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</si>
  <si>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</si>
  <si>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</si>
  <si>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</si>
  <si>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</si>
  <si>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</si>
  <si>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</si>
  <si>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</si>
  <si>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</si>
  <si>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</si>
  <si>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</si>
  <si>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</si>
  <si>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</si>
  <si>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</si>
  <si>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</si>
  <si>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</si>
  <si>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</si>
  <si>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</si>
  <si>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</si>
  <si>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</si>
  <si>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</si>
  <si>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</si>
  <si>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</si>
  <si>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</si>
  <si>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</si>
  <si>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</si>
  <si>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</si>
  <si>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</si>
  <si>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</si>
  <si>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</si>
  <si>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</si>
  <si>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</si>
  <si>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</si>
  <si>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</si>
  <si>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</si>
  <si>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</si>
  <si>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</si>
  <si>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</si>
  <si>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</si>
  <si>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</si>
  <si>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</si>
  <si>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</si>
  <si>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</si>
  <si>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</si>
  <si>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</si>
  <si>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</si>
  <si>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</si>
  <si>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</si>
  <si>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</si>
  <si>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</si>
  <si>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</si>
  <si>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</si>
  <si>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</si>
  <si>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</si>
  <si>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</si>
  <si>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</si>
  <si>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</si>
  <si>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</si>
  <si>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</si>
  <si>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</si>
  <si>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</si>
  <si>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</si>
  <si>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</si>
  <si>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</si>
  <si>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</si>
  <si>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</si>
  <si>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</si>
  <si>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</si>
  <si>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</si>
  <si>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</si>
  <si>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</si>
  <si>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</si>
  <si>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</si>
  <si>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</si>
  <si>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</si>
  <si>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</si>
  <si>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</si>
  <si>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</si>
  <si>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</si>
  <si>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</si>
  <si>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</si>
  <si>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</si>
  <si>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</si>
  <si>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</si>
  <si>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</si>
  <si>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</si>
  <si>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</si>
  <si>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</si>
  <si>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</si>
  <si>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</si>
  <si>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</si>
  <si>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</si>
  <si>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</si>
  <si>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</si>
  <si>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</si>
  <si>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</si>
  <si>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</si>
  <si>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</si>
  <si>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</si>
  <si>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</si>
  <si>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</si>
  <si>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</si>
  <si>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</si>
  <si>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</si>
  <si>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</si>
  <si>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</si>
  <si>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</si>
  <si>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</si>
  <si>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</si>
  <si>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</si>
  <si>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</si>
  <si>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</si>
  <si>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</si>
  <si>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</si>
  <si>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</si>
  <si>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</si>
  <si>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</si>
  <si>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</si>
  <si>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</si>
  <si>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</si>
  <si>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</si>
  <si>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</si>
  <si>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</si>
  <si>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</si>
  <si>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</si>
  <si>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</si>
  <si>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</si>
  <si>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</si>
  <si>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</si>
  <si>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</si>
  <si>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</si>
  <si>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</si>
  <si>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</si>
  <si>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</si>
  <si>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</si>
  <si>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</si>
  <si>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</si>
  <si>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</si>
  <si>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</si>
  <si>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</si>
  <si>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</si>
  <si>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</si>
  <si>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</si>
  <si>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</si>
  <si>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</si>
  <si>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</si>
  <si>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</si>
  <si>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</si>
  <si>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</si>
  <si>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</si>
  <si>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</si>
  <si>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</si>
  <si>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</si>
  <si>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</si>
  <si>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</si>
  <si>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</si>
  <si>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</si>
  <si>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</si>
  <si>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</si>
  <si>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</si>
  <si>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</si>
  <si>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</si>
  <si>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</si>
  <si>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</si>
  <si>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</si>
  <si>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</si>
  <si>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</si>
  <si>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</si>
  <si>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</si>
  <si>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</si>
  <si>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</si>
  <si>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</si>
  <si>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</si>
  <si>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</si>
  <si>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</si>
  <si>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</si>
  <si>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</si>
  <si>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</si>
  <si>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</si>
  <si>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</si>
  <si>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</si>
  <si>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</si>
  <si>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</si>
  <si>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</si>
  <si>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</si>
  <si>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</si>
  <si>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</si>
  <si>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</si>
  <si>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</si>
  <si>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</si>
  <si>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</si>
  <si>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</si>
  <si>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</si>
  <si>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</si>
  <si>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</si>
  <si>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</si>
  <si>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</si>
  <si>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</si>
  <si>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</si>
  <si>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</si>
  <si>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</si>
  <si>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</si>
  <si>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</si>
  <si>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</si>
  <si>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</si>
  <si>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</si>
  <si>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</si>
  <si>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</si>
  <si>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</si>
  <si>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</si>
  <si>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</si>
  <si>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</si>
  <si>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</si>
  <si>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</si>
  <si>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</si>
  <si>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</si>
  <si>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</si>
  <si>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</si>
  <si>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</si>
  <si>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</si>
  <si>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</si>
  <si>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</si>
  <si>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</si>
  <si>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</si>
  <si>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</si>
  <si>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</si>
  <si>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</si>
  <si>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</si>
  <si>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</si>
  <si>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</si>
  <si>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</si>
  <si>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</si>
  <si>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</si>
  <si>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</si>
  <si>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</si>
  <si>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</si>
  <si>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</si>
  <si>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</si>
  <si>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</si>
  <si>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</si>
  <si>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</si>
  <si>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</si>
  <si>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</si>
  <si>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</si>
  <si>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</si>
  <si>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</si>
  <si>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</si>
  <si>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</si>
  <si>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</si>
  <si>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</si>
  <si>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</si>
  <si>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</si>
  <si>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</si>
  <si>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</si>
  <si>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</si>
  <si>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</si>
  <si>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</si>
  <si>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</si>
  <si>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</si>
  <si>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</si>
  <si>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</si>
  <si>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</si>
  <si>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</si>
  <si>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</si>
  <si>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</si>
  <si>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</si>
  <si>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</si>
  <si>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</si>
  <si>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</si>
  <si>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</si>
  <si>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</si>
  <si>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</si>
  <si>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</si>
  <si>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</si>
  <si>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</si>
  <si>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</si>
  <si>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</si>
  <si>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</si>
  <si>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</si>
  <si>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</si>
  <si>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</si>
  <si>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</si>
  <si>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</si>
  <si>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</si>
  <si>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</si>
  <si>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</si>
  <si>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</si>
  <si>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</si>
  <si>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</si>
  <si>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</si>
  <si>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</si>
  <si>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</si>
  <si>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</si>
  <si>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</si>
  <si>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</si>
  <si>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</si>
  <si>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</si>
  <si>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</si>
  <si>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</si>
  <si>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</si>
  <si>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</si>
  <si>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</si>
  <si>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</si>
  <si>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</si>
  <si>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</si>
  <si>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</si>
  <si>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</si>
  <si>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</si>
  <si>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</si>
  <si>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</si>
  <si>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</si>
  <si>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</si>
  <si>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</si>
  <si>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</si>
  <si>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</si>
  <si>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</si>
  <si>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</si>
  <si>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</si>
  <si>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</si>
  <si>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</si>
  <si>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</si>
  <si>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</si>
  <si>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</si>
  <si>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</si>
  <si>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</si>
  <si>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</si>
  <si>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</si>
  <si>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</si>
  <si>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</si>
  <si>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</si>
  <si>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</si>
  <si>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</si>
  <si>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</si>
  <si>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</si>
  <si>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</si>
  <si>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</si>
  <si>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</si>
  <si>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</si>
  <si>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</si>
  <si>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</si>
  <si>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</si>
  <si>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</si>
  <si>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</si>
  <si>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</si>
  <si>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</si>
  <si>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</si>
  <si>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</si>
  <si>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</si>
  <si>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</si>
  <si>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</si>
  <si>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</si>
  <si>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</si>
  <si>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</si>
  <si>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</si>
  <si>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</si>
  <si>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</si>
  <si>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</si>
  <si>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</si>
  <si>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</si>
  <si>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</si>
  <si>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</si>
  <si>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</si>
  <si>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</si>
  <si>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</si>
  <si>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</si>
  <si>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</si>
  <si>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</si>
  <si>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</si>
  <si>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</si>
  <si>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</si>
  <si>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</si>
  <si>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</si>
  <si>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</si>
  <si>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</si>
  <si>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</si>
  <si>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</si>
  <si>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</si>
  <si>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</si>
  <si>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</si>
  <si>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</si>
  <si>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</si>
  <si>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</si>
  <si>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</si>
  <si>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</si>
  <si>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</si>
  <si>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</si>
  <si>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</si>
  <si>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</si>
  <si>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</si>
  <si>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</si>
  <si>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</si>
  <si>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</si>
  <si>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</si>
  <si>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</si>
  <si>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</si>
  <si>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</si>
  <si>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</si>
  <si>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</si>
  <si>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</si>
  <si>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</si>
  <si>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</si>
  <si>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</si>
  <si>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</si>
  <si>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</si>
  <si>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</si>
  <si>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</si>
  <si>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</si>
  <si>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</si>
  <si>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</si>
  <si>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</si>
  <si>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</si>
  <si>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</si>
  <si>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</si>
  <si>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</si>
  <si>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</si>
  <si>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</si>
  <si>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</si>
  <si>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</si>
  <si>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</si>
  <si>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</si>
  <si>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</si>
  <si>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</si>
  <si>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</si>
  <si>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</si>
  <si>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</si>
  <si>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</si>
  <si>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</si>
  <si>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</si>
  <si>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</si>
  <si>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</si>
  <si>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</si>
  <si>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</si>
  <si>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</si>
  <si>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</si>
  <si>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</si>
  <si>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</si>
  <si>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</si>
  <si>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</si>
  <si>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</si>
  <si>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</si>
  <si>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</si>
  <si>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</si>
  <si>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</si>
  <si>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</si>
  <si>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</si>
  <si>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</si>
  <si>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</si>
  <si>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</si>
  <si>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</si>
  <si>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</si>
  <si>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</si>
  <si>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</si>
  <si>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</si>
  <si>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</si>
  <si>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</si>
  <si>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</si>
  <si>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</si>
  <si>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</si>
  <si>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</si>
  <si>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</si>
  <si>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</si>
  <si>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</si>
  <si>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</si>
  <si>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</si>
  <si>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</si>
  <si>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</si>
  <si>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</si>
  <si>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</si>
  <si>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</si>
  <si>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</si>
  <si>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</si>
  <si>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</si>
  <si>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</si>
  <si>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</si>
  <si>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</si>
  <si>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</si>
  <si>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</si>
  <si>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</si>
  <si>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</si>
  <si>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</si>
  <si>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</si>
  <si>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</si>
  <si>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</si>
  <si>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</si>
  <si>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</si>
  <si>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</si>
  <si>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</si>
  <si>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</si>
  <si>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</si>
  <si>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</si>
  <si>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</si>
  <si>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</si>
  <si>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</si>
  <si>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</si>
  <si>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</si>
  <si>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</si>
  <si>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</si>
  <si>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</si>
  <si>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</si>
  <si>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</si>
  <si>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</si>
  <si>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</si>
  <si>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</si>
  <si>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</si>
  <si>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</si>
  <si>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</si>
  <si>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</si>
  <si>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</si>
  <si>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</si>
  <si>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</si>
  <si>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</si>
  <si>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</si>
  <si>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</si>
  <si>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</si>
  <si>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</si>
  <si>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</si>
  <si>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</si>
  <si>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</si>
  <si>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</si>
  <si>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</si>
  <si>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</si>
  <si>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</si>
  <si>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</si>
  <si>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</si>
  <si>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</si>
  <si>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</si>
  <si>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</si>
  <si>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</si>
  <si>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</si>
  <si>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</si>
  <si>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</si>
  <si>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</si>
  <si>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</si>
  <si>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</si>
  <si>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</si>
  <si>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</si>
  <si>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</si>
  <si>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</si>
  <si>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</si>
  <si>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</si>
  <si>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</si>
  <si>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</si>
  <si>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</si>
  <si>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</si>
  <si>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</si>
  <si>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</si>
  <si>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</si>
  <si>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</si>
  <si>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</si>
  <si>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</si>
  <si>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</si>
  <si>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</si>
  <si>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</si>
  <si>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</si>
  <si>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</si>
  <si>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</si>
  <si>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</si>
  <si>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</si>
  <si>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</si>
  <si>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</si>
  <si>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</si>
  <si>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</si>
  <si>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</si>
  <si>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</si>
  <si>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</si>
  <si>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</si>
  <si>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</si>
  <si>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</si>
  <si>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</si>
  <si>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</si>
  <si>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</si>
  <si>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</si>
  <si>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</si>
  <si>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</si>
  <si>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</si>
  <si>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</si>
  <si>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</si>
  <si>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</si>
  <si>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</si>
  <si>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</si>
  <si>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</si>
  <si>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</si>
  <si>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</si>
  <si>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</si>
  <si>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</si>
  <si>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</si>
  <si>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</si>
  <si>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</si>
  <si>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</si>
  <si>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</si>
  <si>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</si>
  <si>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</si>
  <si>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</si>
  <si>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</si>
  <si>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</si>
  <si>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</si>
  <si>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</si>
  <si>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</si>
  <si>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</si>
  <si>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</si>
  <si>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</si>
  <si>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</si>
  <si>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</si>
  <si>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</si>
  <si>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</si>
  <si>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</si>
  <si>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</si>
  <si>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</si>
  <si>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</si>
  <si>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</si>
  <si>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</si>
  <si>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</si>
  <si>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</si>
  <si>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</si>
  <si>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</si>
  <si>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</si>
  <si>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</si>
  <si>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</si>
  <si>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</si>
  <si>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</si>
  <si>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</si>
  <si>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</si>
  <si>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</si>
  <si>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</si>
  <si>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</si>
  <si>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</si>
  <si>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</si>
  <si>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</si>
  <si>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</si>
  <si>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</si>
  <si>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</si>
  <si>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</si>
  <si>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</si>
  <si>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</si>
  <si>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</si>
  <si>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</si>
  <si>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</si>
  <si>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</si>
  <si>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</si>
  <si>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</si>
  <si>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</si>
  <si>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</si>
  <si>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</si>
  <si>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</si>
  <si>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</si>
  <si>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</si>
  <si>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</si>
  <si>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</si>
  <si>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</si>
  <si>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</si>
  <si>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</si>
  <si>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</si>
  <si>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</si>
  <si>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</si>
  <si>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</si>
  <si>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</si>
  <si>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</si>
  <si>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</si>
  <si>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</si>
  <si>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</si>
  <si>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</si>
  <si>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</si>
  <si>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</si>
  <si>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</si>
  <si>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</si>
  <si>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</si>
  <si>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</si>
  <si>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</si>
  <si>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</si>
  <si>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</si>
  <si>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</si>
  <si>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</si>
  <si>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</si>
  <si>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</si>
  <si>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</si>
  <si>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</si>
  <si>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</si>
  <si>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</si>
  <si>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</si>
  <si>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</si>
  <si>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</si>
  <si>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</si>
  <si>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</si>
  <si>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</si>
  <si>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</si>
  <si>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</si>
  <si>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</si>
  <si>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</si>
  <si>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</si>
  <si>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</si>
  <si>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</si>
  <si>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</si>
  <si>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</si>
  <si>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</si>
  <si>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</si>
  <si>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</si>
  <si>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</si>
  <si>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</si>
  <si>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</si>
  <si>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</si>
  <si>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</si>
  <si>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</si>
  <si>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</si>
  <si>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</si>
  <si>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</si>
  <si>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</si>
  <si>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</si>
  <si>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</si>
  <si>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</si>
  <si>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</si>
  <si>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</si>
  <si>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</si>
  <si>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</si>
  <si>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</si>
  <si>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</si>
  <si>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</si>
  <si>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</si>
  <si>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</si>
  <si>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</si>
  <si>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</si>
  <si>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</si>
  <si>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</si>
  <si>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</si>
  <si>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</si>
  <si>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</si>
  <si>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</si>
  <si>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</si>
  <si>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</si>
  <si>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</si>
  <si>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</si>
  <si>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</si>
  <si>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</si>
  <si>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</si>
  <si>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</si>
  <si>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</si>
  <si>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</si>
  <si>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</si>
  <si>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</si>
  <si>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</si>
  <si>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</si>
  <si>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</si>
  <si>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</si>
  <si>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</si>
  <si>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</si>
  <si>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</si>
  <si>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</si>
  <si>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</si>
  <si>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</si>
  <si>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</si>
  <si>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</si>
  <si>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</si>
  <si>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</si>
  <si>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</si>
  <si>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</si>
  <si>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</si>
  <si>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</si>
  <si>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</si>
  <si>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</si>
  <si>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</si>
  <si>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</si>
  <si>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</si>
  <si>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</si>
  <si>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</si>
  <si>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</si>
  <si>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</si>
  <si>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</si>
  <si>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</si>
  <si>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</si>
  <si>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</si>
  <si>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</si>
  <si>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</si>
  <si>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</si>
  <si>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</si>
  <si>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</si>
  <si>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</si>
  <si>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</si>
  <si>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</si>
  <si>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</si>
  <si>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</si>
  <si>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</si>
  <si>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</si>
  <si>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</si>
  <si>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</si>
  <si>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</si>
  <si>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</si>
  <si>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</si>
  <si>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</si>
  <si>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</si>
  <si>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</si>
  <si>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</si>
  <si>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</si>
  <si>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</si>
  <si>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</si>
  <si>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</si>
  <si>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</si>
  <si>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</si>
  <si>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</si>
  <si>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</si>
  <si>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</si>
  <si>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</si>
  <si>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</si>
  <si>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</si>
  <si>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</si>
  <si>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</si>
  <si>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</si>
  <si>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</si>
  <si>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</si>
  <si>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</si>
  <si>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</si>
  <si>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</si>
  <si>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</si>
  <si>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</si>
  <si>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</si>
  <si>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</si>
  <si>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</si>
  <si>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</si>
  <si>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</si>
  <si>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</si>
  <si>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</si>
  <si>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</si>
  <si>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</si>
  <si>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</si>
  <si>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</si>
  <si>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</si>
  <si>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</si>
  <si>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</si>
  <si>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</si>
  <si>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</si>
  <si>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</si>
  <si>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</si>
  <si>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</si>
  <si>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</si>
  <si>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</si>
  <si>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</si>
  <si>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</si>
  <si>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</si>
  <si>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</si>
  <si>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</si>
  <si>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</si>
  <si>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</si>
  <si>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</si>
  <si>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</si>
  <si>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</si>
  <si>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</si>
  <si>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</si>
  <si>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</si>
  <si>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</si>
  <si>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</si>
  <si>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</si>
  <si>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</si>
  <si>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</si>
  <si>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</si>
  <si>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</si>
  <si>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</si>
  <si>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</si>
  <si>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</si>
  <si>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</si>
  <si>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</si>
  <si>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</si>
  <si>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</si>
  <si>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</si>
  <si>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</si>
  <si>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</si>
  <si>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</si>
  <si>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</si>
  <si>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</si>
  <si>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</si>
  <si>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</si>
  <si>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</si>
  <si>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</si>
  <si>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</si>
  <si>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</si>
  <si>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</si>
  <si>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</si>
  <si>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</si>
  <si>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</si>
  <si>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</si>
  <si>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</si>
  <si>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</si>
  <si>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</si>
  <si>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</si>
  <si>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</si>
  <si>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</si>
  <si>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</si>
  <si>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</si>
  <si>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</si>
  <si>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</si>
  <si>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</si>
  <si>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</si>
  <si>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</si>
  <si>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</si>
  <si>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</si>
  <si>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</si>
  <si>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</si>
  <si>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</si>
  <si>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</si>
  <si>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</si>
  <si>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</si>
  <si>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</si>
  <si>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</si>
  <si>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</si>
  <si>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</si>
  <si>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</si>
  <si>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</si>
  <si>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</si>
  <si>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</si>
  <si>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</si>
  <si>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</si>
  <si>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</si>
  <si>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</si>
  <si>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</si>
  <si>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</si>
  <si>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</si>
  <si>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</si>
  <si>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</si>
  <si>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</si>
  <si>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</si>
  <si>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</si>
  <si>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</si>
  <si>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</si>
  <si>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</si>
  <si>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</si>
  <si>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</si>
  <si>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</si>
  <si>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</si>
  <si>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</si>
  <si>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</si>
  <si>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</si>
  <si>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</si>
  <si>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</si>
  <si>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</si>
  <si>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</si>
  <si>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</si>
  <si>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</si>
  <si>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</si>
  <si>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</si>
  <si>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</si>
  <si>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</si>
  <si>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</si>
  <si>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</si>
  <si>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</si>
  <si>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</si>
  <si>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</si>
  <si>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</si>
  <si>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</si>
  <si>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</si>
  <si>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</si>
  <si>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</si>
  <si>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</si>
  <si>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</si>
  <si>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</si>
  <si>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</si>
  <si>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</si>
  <si>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</si>
  <si>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</si>
  <si>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</si>
  <si>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</si>
  <si>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</si>
  <si>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</si>
  <si>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</si>
  <si>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</si>
  <si>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</si>
  <si>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</si>
  <si>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</si>
  <si>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</si>
  <si>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</si>
  <si>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</si>
  <si>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</si>
  <si>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</si>
  <si>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</si>
  <si>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</si>
  <si>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</si>
  <si>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</si>
  <si>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</si>
  <si>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</si>
  <si>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</si>
  <si>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</si>
  <si>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</si>
  <si>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</si>
  <si>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</si>
  <si>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</si>
  <si>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</si>
  <si>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</si>
  <si>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</si>
  <si>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</si>
  <si>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</si>
  <si>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</si>
  <si>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</si>
  <si>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</si>
  <si>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</si>
  <si>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</si>
  <si>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</si>
  <si>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</si>
  <si>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</si>
  <si>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</si>
  <si>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</si>
  <si>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</si>
  <si>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</si>
  <si>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</si>
  <si>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</si>
  <si>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</si>
  <si>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</si>
  <si>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</si>
  <si>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</si>
  <si>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</si>
  <si>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</si>
  <si>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</si>
  <si>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</si>
  <si>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</si>
  <si>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</si>
  <si>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</si>
  <si>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</si>
  <si>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</si>
  <si>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</si>
  <si>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</si>
  <si>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</si>
  <si>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</si>
  <si>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</si>
  <si>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</si>
  <si>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</si>
  <si>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</si>
  <si>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</si>
  <si>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</si>
  <si>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</si>
  <si>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</si>
  <si>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</si>
  <si>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</si>
  <si>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</si>
  <si>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</si>
  <si>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</si>
  <si>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</si>
  <si>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</si>
  <si>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</si>
  <si>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</si>
  <si>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</si>
  <si>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</si>
  <si>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</si>
  <si>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</si>
  <si>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</si>
  <si>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</si>
  <si>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</si>
  <si>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</si>
  <si>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</si>
  <si>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</si>
  <si>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</si>
  <si>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</si>
  <si>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</si>
  <si>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</si>
  <si>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</si>
  <si>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</si>
  <si>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</si>
  <si>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</si>
  <si>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</si>
  <si>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</si>
  <si>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</si>
  <si>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</si>
  <si>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</si>
  <si>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</si>
  <si>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</si>
  <si>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</si>
  <si>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</si>
  <si>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</si>
  <si>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</si>
  <si>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</si>
  <si>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</si>
  <si>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</si>
  <si>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</si>
  <si>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</si>
  <si>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</si>
  <si>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</si>
  <si>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</si>
  <si>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</si>
  <si>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</si>
  <si>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</si>
  <si>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</si>
  <si>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</si>
  <si>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</si>
  <si>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</si>
  <si>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</si>
  <si>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</si>
  <si>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</si>
  <si>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</si>
  <si>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</si>
  <si>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</si>
  <si>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</si>
  <si>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</si>
  <si>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</si>
  <si>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</si>
  <si>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</si>
  <si>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</si>
  <si>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</si>
  <si>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</si>
  <si>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</si>
  <si>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</si>
  <si>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</si>
  <si>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</si>
  <si>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</si>
  <si>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</si>
  <si>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</si>
  <si>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</si>
  <si>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</si>
  <si>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</si>
  <si>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</si>
  <si>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</si>
  <si>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</si>
  <si>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</si>
  <si>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</si>
  <si>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</si>
  <si>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</si>
  <si>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</si>
  <si>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</si>
  <si>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</si>
  <si>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</si>
  <si>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</si>
  <si>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</si>
  <si>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</si>
  <si>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</si>
  <si>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</si>
  <si>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</si>
  <si>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</si>
  <si>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</si>
  <si>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</si>
  <si>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</si>
  <si>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</si>
  <si>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</si>
  <si>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</si>
  <si>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</si>
  <si>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</si>
  <si>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</si>
  <si>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</si>
  <si>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</si>
  <si>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</si>
  <si>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</si>
  <si>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</si>
  <si>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</si>
  <si>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</si>
  <si>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</si>
  <si>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</si>
  <si>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</si>
  <si>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</si>
  <si>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</si>
  <si>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</si>
  <si>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</si>
  <si>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</si>
  <si>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</si>
  <si>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</si>
  <si>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</si>
  <si>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</si>
  <si>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</si>
  <si>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</si>
  <si>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</si>
  <si>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</si>
  <si>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</si>
  <si>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</si>
  <si>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</si>
  <si>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</si>
  <si>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</si>
  <si>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</si>
  <si>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</si>
  <si>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</si>
  <si>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</si>
  <si>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</si>
  <si>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</si>
  <si>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</si>
  <si>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</si>
  <si>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</si>
  <si>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</si>
  <si>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</si>
  <si>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</si>
  <si>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</si>
  <si>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</si>
  <si>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</si>
  <si>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</si>
  <si>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</si>
  <si>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</si>
  <si>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</si>
  <si>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</si>
  <si>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</si>
  <si>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</si>
  <si>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</si>
  <si>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</si>
  <si>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</si>
  <si>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</si>
  <si>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</si>
  <si>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</si>
  <si>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</si>
  <si>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</si>
  <si>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</si>
  <si>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</si>
  <si>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</si>
  <si>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</si>
  <si>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</si>
  <si>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</si>
  <si>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</si>
  <si>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</si>
  <si>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</si>
  <si>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</si>
  <si>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</si>
  <si>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</si>
  <si>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</si>
  <si>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</si>
  <si>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</si>
  <si>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</si>
  <si>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</si>
  <si>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</si>
  <si>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</si>
  <si>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</si>
  <si>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</si>
  <si>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</si>
  <si>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</si>
  <si>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</si>
  <si>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</si>
  <si>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</si>
  <si>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</si>
  <si>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</si>
  <si>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</si>
  <si>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</si>
  <si>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</si>
  <si>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</si>
  <si>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</si>
  <si>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</si>
  <si>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</si>
  <si>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</si>
  <si>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</si>
  <si>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</si>
  <si>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</si>
  <si>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</si>
  <si>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</si>
  <si>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</si>
  <si>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</si>
  <si>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</si>
  <si>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</si>
  <si>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</si>
  <si>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</si>
  <si>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</si>
  <si>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</si>
  <si>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</si>
  <si>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</si>
  <si>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</si>
  <si>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</si>
  <si>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</si>
  <si>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</si>
  <si>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</si>
  <si>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</si>
  <si>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</si>
  <si>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</si>
  <si>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</si>
  <si>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</si>
  <si>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</si>
  <si>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</si>
  <si>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</si>
  <si>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</si>
  <si>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</si>
  <si>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</si>
  <si>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</si>
  <si>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</si>
  <si>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</si>
  <si>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</si>
  <si>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</si>
  <si>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</si>
  <si>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</si>
  <si>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</si>
  <si>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</si>
  <si>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</si>
  <si>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</si>
  <si>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</si>
  <si>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</si>
  <si>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</si>
  <si>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</si>
  <si>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</si>
  <si>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</si>
  <si>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</si>
  <si>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</si>
  <si>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</si>
  <si>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</si>
  <si>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</si>
  <si>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</si>
  <si>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</si>
  <si>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</si>
  <si>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</si>
  <si>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</si>
  <si>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</si>
  <si>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</si>
  <si>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</si>
  <si>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</si>
  <si>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</si>
  <si>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</si>
  <si>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</si>
  <si>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</si>
  <si>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</si>
  <si>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</si>
  <si>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</si>
  <si>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</si>
  <si>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</si>
  <si>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</si>
  <si>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</si>
  <si>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</si>
  <si>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</si>
  <si>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</si>
  <si>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</si>
  <si>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</si>
  <si>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</si>
  <si>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</si>
  <si>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</si>
  <si>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</si>
  <si>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</si>
  <si>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</si>
  <si>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</si>
  <si>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</si>
  <si>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</si>
  <si>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</si>
  <si>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</si>
  <si>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</si>
  <si>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</si>
  <si>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</si>
  <si>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</si>
  <si>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</si>
  <si>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</si>
  <si>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</si>
  <si>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</si>
  <si>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</si>
  <si>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</si>
  <si>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</si>
  <si>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</si>
  <si>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</si>
  <si>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</si>
  <si>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</si>
  <si>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</si>
  <si>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</si>
  <si>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</si>
  <si>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</si>
  <si>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</si>
  <si>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</si>
  <si>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</si>
  <si>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</si>
  <si>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</si>
  <si>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</si>
  <si>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</si>
  <si>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</si>
  <si>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</si>
  <si>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</si>
  <si>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</si>
  <si>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</si>
  <si>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</si>
  <si>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</si>
  <si>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</si>
  <si>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</si>
  <si>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</si>
  <si>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</si>
  <si>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</si>
  <si>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</si>
  <si>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</si>
  <si>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</si>
  <si>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</si>
  <si>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</si>
  <si>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</si>
  <si>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</si>
  <si>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</si>
  <si>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</si>
  <si>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</si>
  <si>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</si>
  <si>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</si>
  <si>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</si>
  <si>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</si>
  <si>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</si>
  <si>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</si>
  <si>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</si>
  <si>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</si>
  <si>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</si>
  <si>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</si>
  <si>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</si>
  <si>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</si>
  <si>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</si>
  <si>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</si>
  <si>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</si>
  <si>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</si>
  <si>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</si>
  <si>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</si>
  <si>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</si>
  <si>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</si>
  <si>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</si>
  <si>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</si>
  <si>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</si>
  <si>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</si>
  <si>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</si>
  <si>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</si>
  <si>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</si>
  <si>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</si>
  <si>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</si>
  <si>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</si>
  <si>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</si>
  <si>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</si>
  <si>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</si>
  <si>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</si>
  <si>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</si>
  <si>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</si>
  <si>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</si>
  <si>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</si>
  <si>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</si>
  <si>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</si>
  <si>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</si>
  <si>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</si>
  <si>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</si>
  <si>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</si>
  <si>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</si>
  <si>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</si>
  <si>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</si>
  <si>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</si>
  <si>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</si>
  <si>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</si>
  <si>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</si>
  <si>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</si>
  <si>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</si>
  <si>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</si>
  <si>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</si>
  <si>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</si>
  <si>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</si>
  <si>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</si>
  <si>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</si>
  <si>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</si>
  <si>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</si>
  <si>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</si>
  <si>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</si>
  <si>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</si>
  <si>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</si>
  <si>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</si>
  <si>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</si>
  <si>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</si>
  <si>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</si>
  <si>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</si>
  <si>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</si>
  <si>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</si>
  <si>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</si>
  <si>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</si>
  <si>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</si>
  <si>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</si>
  <si>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</si>
  <si>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</si>
  <si>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</si>
  <si>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</si>
  <si>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</si>
  <si>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</si>
  <si>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</si>
  <si>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</si>
  <si>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</si>
  <si>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</si>
  <si>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</si>
  <si>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</si>
  <si>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</si>
  <si>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</si>
  <si>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</si>
  <si>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</si>
  <si>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</si>
  <si>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</si>
  <si>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</si>
  <si>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</si>
  <si>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</si>
  <si>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</si>
  <si>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</si>
  <si>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</si>
  <si>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</si>
  <si>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</si>
  <si>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</si>
  <si>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</si>
  <si>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</si>
  <si>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</si>
  <si>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</si>
  <si>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</si>
  <si>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</si>
  <si>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</si>
  <si>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</si>
  <si>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</si>
  <si>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</si>
  <si>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</si>
  <si>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</si>
  <si>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</si>
  <si>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</si>
  <si>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</si>
  <si>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</si>
  <si>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</si>
  <si>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</si>
  <si>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</si>
  <si>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</si>
  <si>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</si>
  <si>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</si>
  <si>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</si>
  <si>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</si>
  <si>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</si>
  <si>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</si>
  <si>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</si>
  <si>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</si>
  <si>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</si>
  <si>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</si>
  <si>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</si>
  <si>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</si>
  <si>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</si>
  <si>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</si>
  <si>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</si>
  <si>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</si>
  <si>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</si>
  <si>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</si>
  <si>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</si>
  <si>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</si>
  <si>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</si>
  <si>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</si>
  <si>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</si>
  <si>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</si>
  <si>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</si>
  <si>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</si>
  <si>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</si>
  <si>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</si>
  <si>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</si>
  <si>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</si>
  <si>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</si>
  <si>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</si>
  <si>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</si>
  <si>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</si>
  <si>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</si>
  <si>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</si>
  <si>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</si>
  <si>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</si>
  <si>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</si>
  <si>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</si>
  <si>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</si>
  <si>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</si>
  <si>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</si>
  <si>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</si>
  <si>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</si>
  <si>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</si>
  <si>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</si>
  <si>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</si>
  <si>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</si>
  <si>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</si>
  <si>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</si>
  <si>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</si>
  <si>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</si>
  <si>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</si>
  <si>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</si>
  <si>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</si>
  <si>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</si>
  <si>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</si>
  <si>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</si>
  <si>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</si>
  <si>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</si>
  <si>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</si>
  <si>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</si>
  <si>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</si>
  <si>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</si>
  <si>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</si>
  <si>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</si>
  <si>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</si>
  <si>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</si>
  <si>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</si>
  <si>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</si>
  <si>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Triplet cut-off was retro fitted based on propn triplets in Triplets project (higher values from Jason Trompf)</t>
  </si>
  <si>
    <t>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</si>
  <si>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number of seeders</t>
  </si>
  <si>
    <t>number of harvesters</t>
  </si>
  <si>
    <t>seeder/s</t>
  </si>
  <si>
    <t>harvester/s</t>
  </si>
  <si>
    <t>seeding tractor</t>
  </si>
  <si>
    <t>general tractor/s</t>
  </si>
  <si>
    <t>utilities</t>
  </si>
  <si>
    <t>field bins</t>
  </si>
  <si>
    <t>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</si>
</sst>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9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2286</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2432</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2440</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2442</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2433</v>
      </c>
      <c r="G21" s="402" t="s">
        <v>2435</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2441</v>
      </c>
      <c r="G23" s="94"/>
      <c r="H23" s="94"/>
      <c r="I23" s="94"/>
      <c r="J23" s="94"/>
      <c r="K23" s="364" t="s">
        <v>2435</v>
      </c>
      <c r="L23" s="94"/>
      <c r="M23" s="94"/>
      <c r="N23" s="94"/>
      <c r="O23" s="94"/>
      <c r="P23" s="364" t="s">
        <v>2436</v>
      </c>
      <c r="Q23" s="94"/>
      <c r="R23" s="94"/>
      <c r="S23" s="94"/>
      <c r="T23" s="94"/>
      <c r="U23" s="94"/>
      <c r="V23" s="94"/>
      <c r="W23" s="73"/>
      <c r="X23" s="57"/>
      <c r="Y23" s="45"/>
      <c r="Z23" s="45"/>
      <c r="AA23" s="45"/>
    </row>
    <row r="24" spans="1:27" ht="60" outlineLevel="3" x14ac:dyDescent="0.25">
      <c r="A24" s="45"/>
      <c r="B24" s="54"/>
      <c r="C24" s="73"/>
      <c r="D24" s="73"/>
      <c r="E24" s="76"/>
      <c r="F24" s="368" t="s">
        <v>2434</v>
      </c>
      <c r="G24" s="367" t="s">
        <v>2435</v>
      </c>
      <c r="H24" s="76"/>
      <c r="I24" s="76"/>
      <c r="J24" s="76"/>
      <c r="K24" s="368" t="s">
        <v>2437</v>
      </c>
      <c r="L24" s="365">
        <v>5.0000000000000004E-6</v>
      </c>
      <c r="M24" s="76"/>
      <c r="N24" s="76"/>
      <c r="O24" s="76"/>
      <c r="P24" s="368" t="s">
        <v>2438</v>
      </c>
      <c r="Q24" s="365">
        <v>0.7</v>
      </c>
      <c r="R24" s="76"/>
      <c r="S24" s="76"/>
      <c r="T24" s="76"/>
      <c r="U24" s="76"/>
      <c r="V24" s="76"/>
      <c r="W24" s="73"/>
      <c r="X24" s="57"/>
      <c r="Y24" s="45"/>
      <c r="Z24" s="45"/>
      <c r="AA24" s="45"/>
    </row>
    <row r="25" spans="1:27" outlineLevel="3" x14ac:dyDescent="0.25">
      <c r="A25" s="45"/>
      <c r="B25" s="54"/>
      <c r="C25" s="73"/>
      <c r="D25" s="73"/>
      <c r="E25" s="76"/>
      <c r="F25" s="76"/>
      <c r="G25" s="367" t="s">
        <v>2436</v>
      </c>
      <c r="H25" s="76"/>
      <c r="I25" s="76"/>
      <c r="J25" s="76"/>
      <c r="K25" s="76"/>
      <c r="L25" s="76"/>
      <c r="M25" s="76"/>
      <c r="N25" s="76"/>
      <c r="O25" s="76"/>
      <c r="P25" s="76" t="s">
        <v>2439</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2408</v>
      </c>
      <c r="I36" t="s">
        <v>2409</v>
      </c>
      <c r="K36" t="s">
        <v>2832</v>
      </c>
      <c r="M36" t="s">
        <v>2833</v>
      </c>
    </row>
    <row r="37" spans="1:27" x14ac:dyDescent="0.25">
      <c r="G37" s="352" t="s">
        <v>4</v>
      </c>
      <c r="I37" s="352" t="s">
        <v>2410</v>
      </c>
      <c r="K37" s="352" t="str" cm="1">
        <f t="array" ref="K37:K43">Price!B72:B78</f>
        <v>lime</v>
      </c>
      <c r="M37" s="475" t="s">
        <v>2834</v>
      </c>
    </row>
    <row r="38" spans="1:27" x14ac:dyDescent="0.25">
      <c r="G38" s="353" t="s">
        <v>2402</v>
      </c>
      <c r="I38" s="353" t="s">
        <v>142</v>
      </c>
      <c r="K38" s="353" t="str">
        <v>at_seeding</v>
      </c>
      <c r="M38" s="476" t="s">
        <v>2835</v>
      </c>
    </row>
    <row r="39" spans="1:27" ht="45" x14ac:dyDescent="0.25">
      <c r="G39" s="353" t="s">
        <v>10</v>
      </c>
      <c r="I39" s="353" t="s">
        <v>2686</v>
      </c>
      <c r="K39" s="353" t="str">
        <v>mid</v>
      </c>
      <c r="M39" s="476" t="s">
        <v>2836</v>
      </c>
    </row>
    <row r="40" spans="1:27" ht="30" x14ac:dyDescent="0.25">
      <c r="G40" t="s">
        <v>85</v>
      </c>
      <c r="H40" s="357"/>
      <c r="I40" s="353" t="s">
        <v>4</v>
      </c>
      <c r="K40" s="353" t="str">
        <v>late_cereal</v>
      </c>
      <c r="M40" s="477" t="s">
        <v>2837</v>
      </c>
    </row>
    <row r="41" spans="1:27" x14ac:dyDescent="0.25">
      <c r="G41" s="353" t="s">
        <v>86</v>
      </c>
      <c r="I41" s="353" t="s">
        <v>2402</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2406</v>
      </c>
      <c r="I45" s="353" t="s">
        <v>2411</v>
      </c>
    </row>
    <row r="46" spans="1:27" x14ac:dyDescent="0.25">
      <c r="G46" s="353" t="s">
        <v>101</v>
      </c>
      <c r="I46" s="353" t="s">
        <v>147</v>
      </c>
    </row>
    <row r="47" spans="1:27" x14ac:dyDescent="0.25">
      <c r="G47" s="353" t="s">
        <v>9</v>
      </c>
      <c r="I47" s="353" t="s">
        <v>145</v>
      </c>
    </row>
    <row r="48" spans="1:27" x14ac:dyDescent="0.25">
      <c r="G48" s="353" t="s">
        <v>2405</v>
      </c>
      <c r="I48" s="353" t="s">
        <v>87</v>
      </c>
    </row>
    <row r="49" spans="7:9" x14ac:dyDescent="0.25">
      <c r="G49" s="353" t="s">
        <v>88</v>
      </c>
      <c r="I49" s="353" t="s">
        <v>7</v>
      </c>
    </row>
    <row r="50" spans="7:9" x14ac:dyDescent="0.25">
      <c r="G50" s="353" t="s">
        <v>5</v>
      </c>
      <c r="I50" s="353" t="s">
        <v>156</v>
      </c>
    </row>
    <row r="51" spans="7:9" x14ac:dyDescent="0.25">
      <c r="G51" s="353" t="s">
        <v>2404</v>
      </c>
      <c r="I51" s="353" t="s">
        <v>6</v>
      </c>
    </row>
    <row r="52" spans="7:9" x14ac:dyDescent="0.25">
      <c r="G52" s="353" t="s">
        <v>8</v>
      </c>
      <c r="I52" s="353" t="s">
        <v>2406</v>
      </c>
    </row>
    <row r="53" spans="7:9" x14ac:dyDescent="0.25">
      <c r="G53" s="354" t="s">
        <v>2403</v>
      </c>
      <c r="I53" s="353" t="s">
        <v>101</v>
      </c>
    </row>
    <row r="54" spans="7:9" x14ac:dyDescent="0.25">
      <c r="I54" s="353" t="s">
        <v>9</v>
      </c>
    </row>
    <row r="55" spans="7:9" x14ac:dyDescent="0.25">
      <c r="I55" s="353" t="s">
        <v>2405</v>
      </c>
    </row>
    <row r="56" spans="7:9" x14ac:dyDescent="0.25">
      <c r="I56" s="353" t="s">
        <v>2412</v>
      </c>
    </row>
    <row r="57" spans="7:9" x14ac:dyDescent="0.25">
      <c r="I57" s="353" t="s">
        <v>2669</v>
      </c>
    </row>
    <row r="58" spans="7:9" x14ac:dyDescent="0.25">
      <c r="I58" s="353" t="s">
        <v>143</v>
      </c>
    </row>
    <row r="59" spans="7:9" x14ac:dyDescent="0.25">
      <c r="I59" s="353" t="s">
        <v>2413</v>
      </c>
    </row>
    <row r="60" spans="7:9" x14ac:dyDescent="0.25">
      <c r="I60" s="353" t="s">
        <v>146</v>
      </c>
    </row>
    <row r="61" spans="7:9" x14ac:dyDescent="0.25">
      <c r="I61" s="353" t="s">
        <v>144</v>
      </c>
    </row>
    <row r="62" spans="7:9" x14ac:dyDescent="0.25">
      <c r="I62" s="353" t="s">
        <v>2414</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2404</v>
      </c>
    </row>
    <row r="68" spans="9:9" x14ac:dyDescent="0.25">
      <c r="I68" s="353" t="s">
        <v>2415</v>
      </c>
    </row>
    <row r="69" spans="9:9" x14ac:dyDescent="0.25">
      <c r="I69" s="353" t="s">
        <v>151</v>
      </c>
    </row>
    <row r="70" spans="9:9" x14ac:dyDescent="0.25">
      <c r="I70" s="353" t="s">
        <v>149</v>
      </c>
    </row>
    <row r="71" spans="9:9" x14ac:dyDescent="0.25">
      <c r="I71" s="353" t="s">
        <v>8</v>
      </c>
    </row>
    <row r="72" spans="9:9" x14ac:dyDescent="0.25">
      <c r="I72" s="354" t="s">
        <v>2403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19"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2364</v>
      </c>
      <c r="B46">
        <v>50</v>
      </c>
      <c r="J46" s="1" t="s">
        <v>2365</v>
      </c>
    </row>
    <row r="47" spans="1:18" x14ac:dyDescent="0.25">
      <c r="A47" s="3"/>
      <c r="J47" s="480" t="s">
        <v>2416</v>
      </c>
      <c r="K47" s="480"/>
      <c r="L47" s="480"/>
      <c r="M47" s="480" t="s">
        <v>2420</v>
      </c>
      <c r="N47" s="480"/>
      <c r="O47" s="480"/>
      <c r="P47" s="480" t="s">
        <v>2421</v>
      </c>
      <c r="Q47" s="480"/>
      <c r="R47" s="480"/>
    </row>
    <row r="48" spans="1:18" x14ac:dyDescent="0.25">
      <c r="A48" s="3"/>
      <c r="I48" s="1" t="s">
        <v>2422</v>
      </c>
      <c r="J48" t="s">
        <v>2417</v>
      </c>
      <c r="K48" t="s">
        <v>2417</v>
      </c>
      <c r="L48" t="s">
        <v>2417</v>
      </c>
      <c r="M48" t="s">
        <v>2419</v>
      </c>
      <c r="N48" t="s">
        <v>2419</v>
      </c>
      <c r="O48" t="s">
        <v>2419</v>
      </c>
      <c r="P48" t="s">
        <v>2418</v>
      </c>
      <c r="Q48" t="s">
        <v>2418</v>
      </c>
      <c r="R48" t="s">
        <v>2418</v>
      </c>
    </row>
    <row r="49" spans="1:18" x14ac:dyDescent="0.25">
      <c r="A49" t="s">
        <v>84</v>
      </c>
      <c r="B49" t="s">
        <v>2366</v>
      </c>
      <c r="C49" t="s">
        <v>89</v>
      </c>
      <c r="D49" t="s">
        <v>90</v>
      </c>
      <c r="E49" t="s">
        <v>91</v>
      </c>
      <c r="F49" t="s">
        <v>92</v>
      </c>
      <c r="G49" t="s">
        <v>102</v>
      </c>
      <c r="I49" s="1" t="s">
        <v>2363</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2821</v>
      </c>
      <c r="C73">
        <v>780</v>
      </c>
    </row>
    <row r="74" spans="1:18" x14ac:dyDescent="0.25">
      <c r="A74" s="474" t="s">
        <v>2665</v>
      </c>
      <c r="B74" s="473" t="s">
        <v>2823</v>
      </c>
      <c r="C74">
        <v>520</v>
      </c>
    </row>
    <row r="75" spans="1:18" x14ac:dyDescent="0.25">
      <c r="A75" s="474" t="s">
        <v>2666</v>
      </c>
      <c r="B75" s="473" t="s">
        <v>2822</v>
      </c>
      <c r="C75">
        <v>520</v>
      </c>
    </row>
    <row r="76" spans="1:18" x14ac:dyDescent="0.25">
      <c r="A76" s="474" t="s">
        <v>139</v>
      </c>
      <c r="B76" t="s">
        <v>2824</v>
      </c>
      <c r="C76">
        <v>500</v>
      </c>
    </row>
    <row r="77" spans="1:18" x14ac:dyDescent="0.25">
      <c r="A77" s="474" t="s">
        <v>59</v>
      </c>
      <c r="B77" s="393" t="s">
        <v>2820</v>
      </c>
      <c r="C77">
        <v>339</v>
      </c>
    </row>
    <row r="78" spans="1:18" x14ac:dyDescent="0.25">
      <c r="A78" s="474" t="s">
        <v>60</v>
      </c>
      <c r="B78" t="s">
        <v>2819</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2407</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2310</v>
      </c>
      <c r="B9" s="42">
        <v>0.5</v>
      </c>
    </row>
    <row r="10" spans="1:2" x14ac:dyDescent="0.25">
      <c r="A10" t="s">
        <v>2311</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2678</v>
      </c>
      <c r="K9" s="18"/>
      <c r="L9" s="21" t="s">
        <v>2678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2679</v>
      </c>
      <c r="K10" s="22"/>
      <c r="L10" s="21" t="s">
        <v>2680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2807</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2808</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2810</v>
      </c>
      <c r="K22" s="21"/>
      <c r="L22" s="21" t="s">
        <v>2810</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2811</v>
      </c>
      <c r="K23" s="18"/>
      <c r="L23" s="18" t="s">
        <v>2812</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2809</v>
      </c>
      <c r="K24" s="22"/>
      <c r="L24" s="18" t="s">
        <v>2813</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2831</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2423</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2424</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2425</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2417</v>
      </c>
      <c r="K73" t="s">
        <v>2419</v>
      </c>
      <c r="L73" t="s">
        <v>2418</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1" t="s">
        <v>2288</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2" t="s">
        <v>2287</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2286</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2285</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2284</v>
      </c>
      <c r="I40" s="290" t="str">
        <f>IF(COUNT($J40:$Z40)&gt;1,STDEV($J40:$Z40)=0,"")</f>
        <v/>
      </c>
      <c r="J40" s="76" t="s">
        <v>2289</v>
      </c>
      <c r="K40" s="76" t="s">
        <v>2283</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2282</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2281</v>
      </c>
      <c r="I43" s="290" t="str">
        <f t="shared" si="0"/>
        <v/>
      </c>
      <c r="J43" s="76" t="s">
        <v>2280</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2279</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2278</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2277</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2276</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2275</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2274</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2273</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2272</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2271</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abSelected="1" topLeftCell="A6" zoomScale="85" zoomScaleNormal="85" workbookViewId="0">
      <pane xSplit="10" ySplit="7" topLeftCell="K334"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5" t="s">
        <v>2848</v>
      </c>
      <c r="K11" s="481"/>
      <c r="L11" s="481"/>
      <c r="M11" s="481"/>
      <c r="N11" s="481"/>
      <c r="O11" s="481"/>
      <c r="P11" s="481"/>
      <c r="Q11" s="481"/>
      <c r="R11" s="481"/>
      <c r="S11" s="481"/>
      <c r="T11" s="481"/>
      <c r="U11" s="481"/>
      <c r="V11" s="481"/>
      <c r="W11" s="481"/>
      <c r="X11" s="481"/>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45081.535065046301</v>
      </c>
      <c r="J12" s="482" t="s">
        <v>2910</v>
      </c>
      <c r="K12" s="483"/>
      <c r="L12" s="483"/>
      <c r="M12" s="483"/>
      <c r="N12" s="483"/>
      <c r="O12" s="483"/>
      <c r="P12" s="483"/>
      <c r="Q12" s="483"/>
      <c r="R12" s="483"/>
      <c r="S12" s="483"/>
      <c r="T12" s="483"/>
      <c r="U12" s="483"/>
      <c r="V12" s="483"/>
      <c r="W12" s="483"/>
      <c r="X12" s="484"/>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2389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734</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2846</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2847</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2262</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2314</v>
      </c>
      <c r="J93" s="107"/>
      <c r="K93" s="107"/>
      <c r="L93" s="106" t="s">
        <v>219</v>
      </c>
      <c r="M93" s="107"/>
      <c r="N93" s="107"/>
      <c r="O93" s="106" t="s">
        <v>220</v>
      </c>
      <c r="P93" s="107"/>
      <c r="Q93" s="107"/>
      <c r="R93" s="107"/>
      <c r="S93" s="107" t="s">
        <v>221</v>
      </c>
      <c r="T93" s="107"/>
      <c r="U93" s="107" t="s">
        <v>222</v>
      </c>
      <c r="V93" s="107"/>
      <c r="W93" s="106" t="s">
        <v>2815</v>
      </c>
      <c r="X93" s="107"/>
      <c r="Y93" s="107"/>
      <c r="Z93" s="107"/>
      <c r="AA93" s="107"/>
      <c r="AB93" s="107"/>
      <c r="AC93" s="76"/>
      <c r="AD93" s="76" t="s">
        <v>2814</v>
      </c>
      <c r="AE93" s="76"/>
      <c r="AF93" s="76"/>
      <c r="AG93" s="76"/>
      <c r="AH93" s="73"/>
      <c r="AI93" s="57"/>
      <c r="AJ93" s="45"/>
      <c r="AK93" s="45"/>
      <c r="AL93" s="45"/>
      <c r="AP93" s="471" t="s">
        <v>2290</v>
      </c>
      <c r="AV93" t="s">
        <v>2345</v>
      </c>
    </row>
    <row r="94" spans="1:57" hidden="1" outlineLevel="2" x14ac:dyDescent="0.25">
      <c r="A94" s="45"/>
      <c r="B94" s="54"/>
      <c r="C94" s="87">
        <f>INT($C$81)+2</f>
        <v>3</v>
      </c>
      <c r="D94" s="73"/>
      <c r="E94" s="70"/>
      <c r="F94" s="70"/>
      <c r="G94" s="73"/>
      <c r="H94" s="76"/>
      <c r="I94" s="95" t="s">
        <v>2427</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2346</v>
      </c>
    </row>
    <row r="95" spans="1:57" hidden="1" outlineLevel="3" x14ac:dyDescent="0.25">
      <c r="A95" s="45"/>
      <c r="B95" s="54"/>
      <c r="C95" s="87">
        <f t="shared" ref="C95:C108" si="5">INT($C$81)+3</f>
        <v>4</v>
      </c>
      <c r="D95" s="73"/>
      <c r="E95" s="70"/>
      <c r="F95" s="70" t="s">
        <v>232</v>
      </c>
      <c r="G95" s="73"/>
      <c r="H95" s="108" t="s">
        <v>2291</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2347</v>
      </c>
      <c r="AW95" s="160">
        <v>70</v>
      </c>
      <c r="AX95">
        <f>IFERROR(MIN(2,MATCH($AW95,i_woolp_mpg_range_w5,1)),1)-1</f>
        <v>1</v>
      </c>
      <c r="AY95" t="s">
        <v>2348</v>
      </c>
      <c r="AZ95" s="97">
        <v>50</v>
      </c>
      <c r="BA95">
        <f>IFERROR(MIN(2,MATCH($AZ95,i_woolp_fdprem_range_w5,1)),1)-1</f>
        <v>1</v>
      </c>
      <c r="BC95" s="326" t="s">
        <v>2429</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2349</v>
      </c>
      <c r="AV96" s="334" t="s">
        <v>2350</v>
      </c>
      <c r="AW96" s="334" t="s">
        <v>2348</v>
      </c>
      <c r="AX96" s="343" t="s">
        <v>2354</v>
      </c>
      <c r="AY96" s="460" t="s">
        <v>2800</v>
      </c>
      <c r="BC96" s="332" t="s">
        <v>2428</v>
      </c>
      <c r="BD96" s="332" t="s">
        <v>2347</v>
      </c>
      <c r="BE96" s="332" t="s">
        <v>2348</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2426</v>
      </c>
      <c r="J110" s="97"/>
      <c r="K110" s="97"/>
      <c r="L110" s="126" t="s">
        <v>243</v>
      </c>
      <c r="M110" s="126"/>
      <c r="N110" s="126"/>
      <c r="O110" s="126" t="s">
        <v>244</v>
      </c>
      <c r="P110" s="126"/>
      <c r="Q110" s="126"/>
      <c r="R110" s="126"/>
      <c r="S110" s="126"/>
      <c r="T110" s="126"/>
      <c r="U110" s="126"/>
      <c r="V110" s="126"/>
      <c r="W110" s="126" t="s">
        <v>2292</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2816</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2818</v>
      </c>
    </row>
    <row r="113" spans="1:40" hidden="1" outlineLevel="3" x14ac:dyDescent="0.25">
      <c r="A113" s="45"/>
      <c r="B113" s="54"/>
      <c r="C113" s="87">
        <f>INT($C$81+3)</f>
        <v>4</v>
      </c>
      <c r="D113" s="73"/>
      <c r="E113" s="70"/>
      <c r="F113" s="70"/>
      <c r="G113" s="73"/>
      <c r="H113" s="76" t="s">
        <v>248</v>
      </c>
      <c r="I113" s="97">
        <v>70</v>
      </c>
      <c r="J113" s="76" t="s">
        <v>2313</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2817</v>
      </c>
    </row>
    <row r="114" spans="1:40" hidden="1" outlineLevel="3" x14ac:dyDescent="0.25">
      <c r="A114" s="45"/>
      <c r="B114" s="54"/>
      <c r="C114" s="87">
        <f>INT($C$81+3)</f>
        <v>4</v>
      </c>
      <c r="D114" s="73"/>
      <c r="E114" s="70"/>
      <c r="F114" s="70"/>
      <c r="G114" s="73"/>
      <c r="H114" s="76" t="s">
        <v>249</v>
      </c>
      <c r="I114" s="97">
        <v>50</v>
      </c>
      <c r="J114" s="76" t="s">
        <v>2806</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2293</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2294</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2295</v>
      </c>
      <c r="J120" s="116">
        <v>0.68</v>
      </c>
      <c r="K120" s="116">
        <v>0.55000000000000004</v>
      </c>
      <c r="L120" s="116">
        <v>0.5</v>
      </c>
      <c r="M120" s="116">
        <v>0.65</v>
      </c>
      <c r="N120" s="116">
        <v>0.65</v>
      </c>
      <c r="O120" s="131">
        <f>J120</f>
        <v>0.68</v>
      </c>
      <c r="P120" s="131">
        <v>0.4</v>
      </c>
      <c r="Q120" s="97" t="s">
        <v>2296</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2297</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2298</v>
      </c>
      <c r="J122" s="131">
        <v>0.82</v>
      </c>
      <c r="K122" s="131">
        <v>0.1</v>
      </c>
      <c r="L122" s="131">
        <v>3.3000000000000002E-2</v>
      </c>
      <c r="M122" s="131">
        <v>1.2999999999999999E-2</v>
      </c>
      <c r="N122" s="131">
        <v>3.3000000000000002E-2</v>
      </c>
      <c r="O122" s="131">
        <v>0</v>
      </c>
      <c r="P122" s="131">
        <v>3.3000000000000002E-2</v>
      </c>
      <c r="Q122" s="97" t="s">
        <v>2299</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2300</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2301</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2302</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2303</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2297</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2298</v>
      </c>
      <c r="J127" s="131">
        <v>0.85</v>
      </c>
      <c r="K127" s="131">
        <v>0.08</v>
      </c>
      <c r="L127" s="131">
        <v>0.03</v>
      </c>
      <c r="M127" s="131">
        <v>0.01</v>
      </c>
      <c r="N127" s="131">
        <v>2.8000000000000001E-2</v>
      </c>
      <c r="O127" s="131">
        <v>0</v>
      </c>
      <c r="P127" s="131">
        <v>2.8000000000000001E-2</v>
      </c>
      <c r="Q127" s="97" t="s">
        <v>2304</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2300</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2301</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2302</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2305</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2306</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2307</v>
      </c>
      <c r="I138" s="133"/>
      <c r="J138" s="133"/>
      <c r="K138" s="310">
        <f>SUM(K134:K137)</f>
        <v>0.4467741935483871</v>
      </c>
      <c r="L138" s="134"/>
      <c r="M138" s="76"/>
      <c r="N138" s="76" t="s">
        <v>2801</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2308</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2309</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2351</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2670</v>
      </c>
      <c r="AG164" s="95"/>
      <c r="AH164" s="73"/>
      <c r="AI164" s="57"/>
      <c r="AJ164" s="45"/>
      <c r="AK164" s="45"/>
      <c r="AL164" s="45"/>
      <c r="AN164" t="s">
        <v>2805</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2802</v>
      </c>
      <c r="S165" s="140" t="s">
        <v>2803</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2352</v>
      </c>
      <c r="AP165" t="s">
        <v>2353</v>
      </c>
      <c r="AQ165" t="s">
        <v>1255</v>
      </c>
      <c r="AR165" s="5" t="s">
        <v>2804</v>
      </c>
      <c r="AS165" s="464" t="s">
        <v>315</v>
      </c>
      <c r="AV165" t="s">
        <v>2397</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6">
        <v>4.76</v>
      </c>
      <c r="S166" s="461">
        <f>R166/(1+AVERAGEIF(INDEX(i_salep_months_priceadj_s7s9p4,1+$E166*2,0),"&lt;&gt;-1"))</f>
        <v>4.1063982746225731</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85</v>
      </c>
      <c r="AP166" s="326">
        <f>IFERROR(MIN(COUNT(i_salep_percentile_range_s4)-1,MATCH($AO166,i_salep_percentile_range_s4,1)),1)-1</f>
        <v>3</v>
      </c>
      <c r="AQ166" s="327">
        <f t="shared" ref="AQ166:AQ173" ca="1" si="27">_xlfn.FORECAST.LINEAR($AO$166,OFFSET($T166:$X166,0,$AP$166,1,2),OFFSET(i_salep_percentile_range_s4,0,$AP$166,1,2))</f>
        <v>1.4290966386554622</v>
      </c>
      <c r="AR166" s="337">
        <f t="shared" ref="AR166:AR173" ca="1" si="28">$S166*$AQ166</f>
        <v>5.868439971243709</v>
      </c>
      <c r="AS166" s="337">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09">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1.4477124183006536</v>
      </c>
      <c r="AR167" s="339">
        <f t="shared" ca="1" si="28"/>
        <v>5.7325664989216385</v>
      </c>
      <c r="AS167" s="339">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09">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1.3933486238532109</v>
      </c>
      <c r="AR168" s="339">
        <f t="shared" ca="1" si="28"/>
        <v>5.2408339324227171</v>
      </c>
      <c r="AS168" s="339">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1.6886120996441283</v>
      </c>
      <c r="AR169" s="339">
        <f t="shared" ca="1" si="28"/>
        <v>4.0934579439252339</v>
      </c>
      <c r="AS169" s="339">
        <f t="shared" ca="1" si="29"/>
        <v>4.8712149532710285</v>
      </c>
      <c r="AV169" s="339">
        <f ca="1">50*0.46*AR169</f>
        <v>94.149532710280383</v>
      </c>
      <c r="AW169" t="s">
        <v>2398</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09">
        <f>MROUND(26.5*R$172,5)</f>
        <v>75</v>
      </c>
      <c r="S170" s="129">
        <f>R170/(1+AVERAGEIF(INDEX(i_salep_months_priceadj_s7s9p4,1+$E170*2,0),"&lt;&gt;-1"))</f>
        <v>75</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1.4896924451133635</v>
      </c>
      <c r="AR170" s="339">
        <f t="shared" ca="1" si="28"/>
        <v>111.72693338350227</v>
      </c>
      <c r="AS170" s="339">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09"/>
      <c r="S171" s="409">
        <f>MROUND(1.33*26.5*S$172,5)</f>
        <v>85</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1.4896924451133635</v>
      </c>
      <c r="AR171" s="339">
        <f t="shared" ca="1" si="28"/>
        <v>126.6238578346359</v>
      </c>
      <c r="AS171" s="339">
        <f t="shared" ca="1" si="29"/>
        <v>150.68239082321671</v>
      </c>
      <c r="AV171" s="339">
        <f ca="1">AR171*(1+AVERAGE($J$262:$U$262))*($M$221/$N$221)</f>
        <v>106.60911901561281</v>
      </c>
      <c r="AW171" t="s">
        <v>2400</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09">
        <v>2.81</v>
      </c>
      <c r="S172" s="462">
        <f>R172/(1+AVERAGEIF(INDEX(i_salep_months_priceadj_s7s9p4,1+$E172*2,0),"&lt;&gt;-1"))</f>
        <v>2.4241552839683682</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1.6886120996441283</v>
      </c>
      <c r="AR172" s="339">
        <f t="shared" ca="1" si="28"/>
        <v>4.0934579439252339</v>
      </c>
      <c r="AS172" s="339">
        <f t="shared" ca="1" si="29"/>
        <v>4.8712149532710285</v>
      </c>
      <c r="AV172" s="339">
        <f ca="1">55*0.45*AR172</f>
        <v>101.31308411214954</v>
      </c>
      <c r="AW172" t="s">
        <v>2399</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1.4896924451133635</v>
      </c>
      <c r="AR173" s="341">
        <f t="shared" ca="1" si="28"/>
        <v>2.2345386676700452</v>
      </c>
      <c r="AS173" s="341">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2317</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2672</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2673</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2673</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2674</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2675</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6">
        <f t="shared" ref="J261:L261" si="62">J263</f>
        <v>0.15</v>
      </c>
      <c r="K261" s="346">
        <f t="shared" si="62"/>
        <v>0.17</v>
      </c>
      <c r="L261" s="346">
        <f t="shared" si="62"/>
        <v>0.19</v>
      </c>
      <c r="M261" s="191">
        <v>0</v>
      </c>
      <c r="N261" s="191">
        <v>0</v>
      </c>
      <c r="O261" s="191">
        <v>0</v>
      </c>
      <c r="P261" s="191">
        <v>0</v>
      </c>
      <c r="Q261" s="191">
        <v>0</v>
      </c>
      <c r="R261" s="191">
        <v>0</v>
      </c>
      <c r="S261" s="191">
        <v>0</v>
      </c>
      <c r="T261" s="346">
        <f>T263</f>
        <v>0.05</v>
      </c>
      <c r="U261" s="346">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78" t="s">
        <v>2247</v>
      </c>
      <c r="K300" s="278" t="s">
        <v>2243</v>
      </c>
      <c r="L300" s="278" t="s">
        <v>2244</v>
      </c>
      <c r="M300" s="76"/>
      <c r="N300" s="76" t="s">
        <v>2252</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2248</v>
      </c>
      <c r="K301" s="96" t="s">
        <v>2245</v>
      </c>
      <c r="L301" s="96" t="s">
        <v>2246</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2249</v>
      </c>
      <c r="I302" s="76"/>
      <c r="J302" s="97">
        <v>100000</v>
      </c>
      <c r="K302" s="97">
        <v>2000</v>
      </c>
      <c r="L302" s="347">
        <v>0.05</v>
      </c>
      <c r="M302" s="76"/>
      <c r="N302" s="76" t="s">
        <v>2253</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2241</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2312</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v>0.73</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v>0.98</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v>1.21</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v>1.41</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4</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0.25</v>
      </c>
      <c r="AH351" s="73"/>
      <c r="AI351" s="57"/>
      <c r="AJ351" s="45"/>
      <c r="AK351" s="45"/>
      <c r="AL351" s="45"/>
    </row>
    <row r="352" spans="1:38" outlineLevel="3" x14ac:dyDescent="0.25">
      <c r="A352" s="45"/>
      <c r="B352" s="54"/>
      <c r="C352" s="87">
        <f t="shared" si="72"/>
        <v>4</v>
      </c>
      <c r="D352" s="73"/>
      <c r="E352" s="70"/>
      <c r="F352" s="70"/>
      <c r="G352" s="73"/>
      <c r="H352" s="76" t="s">
        <v>2444</v>
      </c>
      <c r="I352" s="99">
        <v>2</v>
      </c>
      <c r="J352" s="96" t="str">
        <f t="shared" si="71"/>
        <v>mob</v>
      </c>
      <c r="K352" s="207">
        <v>0</v>
      </c>
      <c r="L352" s="213">
        <v>0</v>
      </c>
      <c r="M352" s="214">
        <v>0</v>
      </c>
      <c r="N352" s="214">
        <f>8/3</f>
        <v>2.6666666666666665</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0.375</v>
      </c>
      <c r="AH352" s="73"/>
      <c r="AI352" s="57"/>
      <c r="AJ352" s="45"/>
      <c r="AK352" s="45"/>
      <c r="AL352" s="45"/>
    </row>
    <row r="353" spans="1:38" outlineLevel="3" x14ac:dyDescent="0.25">
      <c r="A353" s="45"/>
      <c r="B353" s="54"/>
      <c r="C353" s="87">
        <f t="shared" si="72"/>
        <v>4</v>
      </c>
      <c r="D353" s="73"/>
      <c r="E353" s="70"/>
      <c r="F353" s="70"/>
      <c r="G353" s="73"/>
      <c r="H353" s="76" t="s">
        <v>2445</v>
      </c>
      <c r="I353" s="99">
        <v>2</v>
      </c>
      <c r="J353" s="96" t="str">
        <f t="shared" si="71"/>
        <v>mob</v>
      </c>
      <c r="K353" s="207">
        <v>0</v>
      </c>
      <c r="L353" s="213">
        <v>0</v>
      </c>
      <c r="M353" s="214">
        <v>8</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0.125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2255</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2254</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2798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2371</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2257</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2331</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2372</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75"/>
  <sheetViews>
    <sheetView topLeftCell="A6" zoomScale="80" zoomScaleNormal="80" workbookViewId="0">
      <pane xSplit="10" ySplit="37" topLeftCell="T43" activePane="bottomRight" state="frozen"/>
      <selection activeCell="A6" sqref="A6"/>
      <selection pane="topRight" activeCell="K6" sqref="K6"/>
      <selection pane="bottomLeft" activeCell="A54" sqref="A54"/>
      <selection pane="bottomRight" activeCell="U846" sqref="U846"/>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45064.748086226798</v>
      </c>
      <c r="J11" s="486" t="s">
        <v>2899</v>
      </c>
      <c r="K11" s="487"/>
      <c r="L11" s="487"/>
      <c r="M11" s="487"/>
      <c r="N11" s="487"/>
      <c r="O11" s="487"/>
      <c r="P11" s="487"/>
      <c r="Q11" s="487"/>
      <c r="R11" s="487"/>
      <c r="S11" s="487"/>
      <c r="T11" s="487"/>
      <c r="U11" s="487"/>
      <c r="V11" s="487"/>
      <c r="W11" s="487"/>
      <c r="X11" s="487"/>
      <c r="Y11" s="487"/>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45078.962848726798</v>
      </c>
      <c r="J12" s="488" t="s">
        <v>2901</v>
      </c>
      <c r="K12" s="489"/>
      <c r="L12" s="489"/>
      <c r="M12" s="489"/>
      <c r="N12" s="489"/>
      <c r="O12" s="489"/>
      <c r="P12" s="489"/>
      <c r="Q12" s="489"/>
      <c r="R12" s="489"/>
      <c r="S12" s="489"/>
      <c r="T12" s="489"/>
      <c r="U12" s="489"/>
      <c r="V12" s="489"/>
      <c r="W12" s="489"/>
      <c r="X12" s="489"/>
      <c r="Y12" s="489"/>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2318</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hidden="1"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hidden="1" outlineLevel="1" collapsed="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530</v>
      </c>
      <c r="I50" s="96" t="s">
        <v>1504</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2640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2394</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2667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2668</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2852</v>
      </c>
      <c r="I59" s="96" t="s">
        <v>2480</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2637</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537</v>
      </c>
      <c r="I60" s="96" t="s">
        <v>120</v>
      </c>
      <c r="J60" s="386" t="s">
        <v>2376</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2367</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2851</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2850</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2851</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2369</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2851</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2368</v>
      </c>
      <c r="I66" s="96" t="s">
        <v>2330</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2872</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2316</v>
      </c>
      <c r="I68" s="96" t="s">
        <v>120</v>
      </c>
      <c r="J68" s="386" t="s">
        <v>2375</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2693</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2388</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2401</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2388</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558</v>
      </c>
      <c r="I96" s="96" t="s">
        <v>2334</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559</v>
      </c>
      <c r="I97" s="96" t="s">
        <v>2335</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582</v>
      </c>
      <c r="G107" s="73"/>
      <c r="H107" s="76" t="s">
        <v>2897</v>
      </c>
      <c r="I107" s="96" t="s">
        <v>1810</v>
      </c>
      <c r="J107" s="96"/>
      <c r="K107" s="345">
        <v>0.15</v>
      </c>
      <c r="L107" s="345">
        <v>0.15</v>
      </c>
      <c r="M107" s="345">
        <v>0.15</v>
      </c>
      <c r="N107" s="345">
        <v>0.15</v>
      </c>
      <c r="O107" s="345">
        <v>0.15</v>
      </c>
      <c r="P107" s="345">
        <v>0.15</v>
      </c>
      <c r="Q107" s="76"/>
      <c r="R107" s="76" t="s">
        <v>583</v>
      </c>
      <c r="S107" s="76" t="s">
        <v>583</v>
      </c>
      <c r="T107" s="76"/>
      <c r="U107" s="274">
        <v>0.19</v>
      </c>
      <c r="V107" s="274">
        <v>0.19</v>
      </c>
      <c r="W107" s="274">
        <v>0.19</v>
      </c>
      <c r="X107" s="274">
        <v>0.25</v>
      </c>
      <c r="Y107" s="274">
        <v>0.25</v>
      </c>
      <c r="Z107" s="274">
        <v>0.25</v>
      </c>
      <c r="AA107" s="274">
        <v>0.25</v>
      </c>
      <c r="AB107" s="274">
        <v>0.25</v>
      </c>
      <c r="AC107" s="76"/>
      <c r="AD107" s="97" t="s">
        <v>2370</v>
      </c>
      <c r="AE107" s="76"/>
      <c r="AF107" s="97">
        <v>1</v>
      </c>
      <c r="AG107" s="97">
        <v>1</v>
      </c>
      <c r="AH107" s="73"/>
      <c r="AI107" s="57"/>
      <c r="AJ107" s="45"/>
      <c r="AK107" s="45"/>
      <c r="AL107" s="45"/>
    </row>
    <row r="108" spans="1:38" hidden="1" outlineLevel="3" x14ac:dyDescent="0.25">
      <c r="A108" s="45"/>
      <c r="B108" s="54"/>
      <c r="C108" s="47">
        <f>INT($C$29)+3</f>
        <v>4</v>
      </c>
      <c r="D108" s="73"/>
      <c r="E108" s="70"/>
      <c r="F108" s="70" t="s">
        <v>584</v>
      </c>
      <c r="G108" s="73"/>
      <c r="H108" s="76" t="s">
        <v>585</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586</v>
      </c>
      <c r="G109" s="73"/>
      <c r="H109" s="76" t="s">
        <v>587</v>
      </c>
      <c r="I109" s="96" t="s">
        <v>2330</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4" t="s">
        <v>588</v>
      </c>
      <c r="G110" s="73"/>
      <c r="H110" s="254" t="s">
        <v>589</v>
      </c>
      <c r="I110" s="96"/>
      <c r="J110" s="96" t="s">
        <v>590</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591</v>
      </c>
      <c r="F111" s="70" t="s">
        <v>592</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7">INT($C$29)+2</f>
        <v>3</v>
      </c>
      <c r="D112" s="73"/>
      <c r="E112" s="70"/>
      <c r="F112" s="70" t="s">
        <v>593</v>
      </c>
      <c r="G112" s="73"/>
      <c r="H112" s="76" t="s">
        <v>594</v>
      </c>
      <c r="I112" s="96" t="s">
        <v>595</v>
      </c>
      <c r="J112" s="96"/>
      <c r="K112" s="97">
        <v>0.04</v>
      </c>
      <c r="L112" s="97">
        <v>0.05</v>
      </c>
      <c r="M112" s="97">
        <v>2.5000000000000001E-2</v>
      </c>
      <c r="N112" s="97">
        <v>2.5000000000000001E-2</v>
      </c>
      <c r="O112" s="97">
        <v>2.5000000000000001E-2</v>
      </c>
      <c r="P112" s="97">
        <v>2.5000000000000001E-2</v>
      </c>
      <c r="Q112" s="76"/>
      <c r="R112" s="76" t="s">
        <v>2395</v>
      </c>
      <c r="S112" s="76" t="s">
        <v>583</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hidden="1" outlineLevel="2" x14ac:dyDescent="0.25">
      <c r="A113" s="45"/>
      <c r="B113" s="54"/>
      <c r="C113" s="47">
        <f t="shared" si="17"/>
        <v>3</v>
      </c>
      <c r="D113" s="73"/>
      <c r="E113" s="70"/>
      <c r="F113" s="70" t="s">
        <v>596</v>
      </c>
      <c r="G113" s="73"/>
      <c r="H113" s="76" t="s">
        <v>597</v>
      </c>
      <c r="I113" s="96" t="s">
        <v>573</v>
      </c>
      <c r="J113" s="96"/>
      <c r="K113" s="97">
        <v>1.7</v>
      </c>
      <c r="L113" s="97">
        <v>1.7</v>
      </c>
      <c r="M113" s="97">
        <v>1.7</v>
      </c>
      <c r="N113" s="97">
        <v>1.7</v>
      </c>
      <c r="O113" s="97">
        <v>1.7</v>
      </c>
      <c r="P113" s="97">
        <v>1.7</v>
      </c>
      <c r="Q113" s="76"/>
      <c r="R113" s="76" t="s">
        <v>583</v>
      </c>
      <c r="S113" s="76" t="s">
        <v>583</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hidden="1" outlineLevel="2" x14ac:dyDescent="0.25">
      <c r="A114" s="45"/>
      <c r="B114" s="54"/>
      <c r="C114" s="47">
        <f t="shared" si="17"/>
        <v>3</v>
      </c>
      <c r="D114" s="73"/>
      <c r="E114" s="70"/>
      <c r="F114" s="70" t="s">
        <v>598</v>
      </c>
      <c r="G114" s="73"/>
      <c r="H114" s="76" t="s">
        <v>599</v>
      </c>
      <c r="I114" s="96" t="s">
        <v>600</v>
      </c>
      <c r="J114" s="96"/>
      <c r="K114" s="97">
        <v>0.5</v>
      </c>
      <c r="L114" s="97">
        <v>0.5</v>
      </c>
      <c r="M114" s="97">
        <v>0.22</v>
      </c>
      <c r="N114" s="97">
        <v>0.22</v>
      </c>
      <c r="O114" s="97">
        <v>0.22</v>
      </c>
      <c r="P114" s="97">
        <v>0.22</v>
      </c>
      <c r="Q114" s="76"/>
      <c r="R114" s="76" t="s">
        <v>583</v>
      </c>
      <c r="S114" s="76" t="s">
        <v>583</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hidden="1" outlineLevel="2" x14ac:dyDescent="0.25">
      <c r="A115" s="45"/>
      <c r="B115" s="54"/>
      <c r="C115" s="47">
        <f t="shared" si="17"/>
        <v>3</v>
      </c>
      <c r="D115" s="73"/>
      <c r="E115" s="70"/>
      <c r="F115" s="70" t="s">
        <v>601</v>
      </c>
      <c r="G115" s="73"/>
      <c r="H115" s="76" t="s">
        <v>599</v>
      </c>
      <c r="I115" s="96" t="s">
        <v>602</v>
      </c>
      <c r="J115" s="96"/>
      <c r="K115" s="97">
        <v>25</v>
      </c>
      <c r="L115" s="97">
        <v>25</v>
      </c>
      <c r="M115" s="97">
        <v>60</v>
      </c>
      <c r="N115" s="97">
        <v>60</v>
      </c>
      <c r="O115" s="97">
        <v>60</v>
      </c>
      <c r="P115" s="97">
        <v>60</v>
      </c>
      <c r="Q115" s="76"/>
      <c r="R115" s="76" t="s">
        <v>583</v>
      </c>
      <c r="S115" s="76" t="s">
        <v>583</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hidden="1" outlineLevel="2" x14ac:dyDescent="0.25">
      <c r="A116" s="45"/>
      <c r="B116" s="54"/>
      <c r="C116" s="47">
        <f t="shared" si="17"/>
        <v>3</v>
      </c>
      <c r="D116" s="73"/>
      <c r="E116" s="70"/>
      <c r="F116" s="70" t="s">
        <v>603</v>
      </c>
      <c r="G116" s="73"/>
      <c r="H116" s="76" t="s">
        <v>604</v>
      </c>
      <c r="I116" s="96" t="s">
        <v>573</v>
      </c>
      <c r="J116" s="96"/>
      <c r="K116" s="97">
        <v>0.01</v>
      </c>
      <c r="L116" s="97">
        <v>0.01</v>
      </c>
      <c r="M116" s="97">
        <v>0.02</v>
      </c>
      <c r="N116" s="97">
        <v>0.01</v>
      </c>
      <c r="O116" s="97">
        <v>0.02</v>
      </c>
      <c r="P116" s="97">
        <v>0.02</v>
      </c>
      <c r="Q116" s="76"/>
      <c r="R116" s="76" t="s">
        <v>605</v>
      </c>
      <c r="S116" s="76" t="s">
        <v>605</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hidden="1" outlineLevel="2" x14ac:dyDescent="0.25">
      <c r="A117" s="45"/>
      <c r="B117" s="54"/>
      <c r="C117" s="47">
        <f t="shared" si="17"/>
        <v>3</v>
      </c>
      <c r="D117" s="73"/>
      <c r="E117" s="70"/>
      <c r="F117" s="70" t="s">
        <v>606</v>
      </c>
      <c r="G117" s="73"/>
      <c r="H117" s="76" t="s">
        <v>607</v>
      </c>
      <c r="I117" s="96" t="s">
        <v>608</v>
      </c>
      <c r="J117" s="96"/>
      <c r="K117" s="97">
        <v>25</v>
      </c>
      <c r="L117" s="97">
        <v>25</v>
      </c>
      <c r="M117" s="97">
        <v>25</v>
      </c>
      <c r="N117" s="97">
        <v>25</v>
      </c>
      <c r="O117" s="97">
        <v>25</v>
      </c>
      <c r="P117" s="97">
        <v>25</v>
      </c>
      <c r="Q117" s="76"/>
      <c r="R117" s="76" t="s">
        <v>605</v>
      </c>
      <c r="S117" s="76" t="s">
        <v>605</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hidden="1" outlineLevel="2" x14ac:dyDescent="0.25">
      <c r="A118" s="45"/>
      <c r="B118" s="54"/>
      <c r="C118" s="47">
        <f t="shared" si="17"/>
        <v>3</v>
      </c>
      <c r="D118" s="73"/>
      <c r="E118" s="70"/>
      <c r="F118" s="70" t="s">
        <v>609</v>
      </c>
      <c r="G118" s="73"/>
      <c r="H118" s="76" t="s">
        <v>610</v>
      </c>
      <c r="I118" s="96" t="s">
        <v>608</v>
      </c>
      <c r="J118" s="96"/>
      <c r="K118" s="97">
        <v>22</v>
      </c>
      <c r="L118" s="97">
        <v>22</v>
      </c>
      <c r="M118" s="97">
        <v>22</v>
      </c>
      <c r="N118" s="97">
        <v>22</v>
      </c>
      <c r="O118" s="97">
        <v>22</v>
      </c>
      <c r="P118" s="97">
        <v>22</v>
      </c>
      <c r="Q118" s="76"/>
      <c r="R118" s="76" t="s">
        <v>605</v>
      </c>
      <c r="S118" s="76" t="s">
        <v>605</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hidden="1" outlineLevel="2" x14ac:dyDescent="0.25">
      <c r="A119" s="45"/>
      <c r="B119" s="54"/>
      <c r="C119" s="47">
        <f t="shared" si="17"/>
        <v>3</v>
      </c>
      <c r="D119" s="73"/>
      <c r="E119" s="70"/>
      <c r="F119" s="70" t="s">
        <v>611</v>
      </c>
      <c r="G119" s="73"/>
      <c r="H119" s="76" t="s">
        <v>612</v>
      </c>
      <c r="I119" s="96" t="s">
        <v>602</v>
      </c>
      <c r="J119" s="96"/>
      <c r="K119" s="97">
        <v>28</v>
      </c>
      <c r="L119" s="97">
        <v>28</v>
      </c>
      <c r="M119" s="97">
        <v>62</v>
      </c>
      <c r="N119" s="97">
        <v>62</v>
      </c>
      <c r="O119" s="97">
        <v>62</v>
      </c>
      <c r="P119" s="97">
        <v>81</v>
      </c>
      <c r="Q119" s="76"/>
      <c r="R119" s="76" t="s">
        <v>583</v>
      </c>
      <c r="S119" s="76" t="s">
        <v>583</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hidden="1" outlineLevel="2" x14ac:dyDescent="0.25">
      <c r="A120" s="45"/>
      <c r="B120" s="54"/>
      <c r="C120" s="47">
        <f t="shared" si="17"/>
        <v>3</v>
      </c>
      <c r="D120" s="73"/>
      <c r="E120" s="70"/>
      <c r="F120" s="70" t="s">
        <v>613</v>
      </c>
      <c r="G120" s="73"/>
      <c r="H120" s="76" t="s">
        <v>614</v>
      </c>
      <c r="I120" s="96" t="s">
        <v>573</v>
      </c>
      <c r="J120" s="96"/>
      <c r="K120" s="97">
        <v>1.4</v>
      </c>
      <c r="L120" s="97">
        <v>1.4</v>
      </c>
      <c r="M120" s="97">
        <v>1.7</v>
      </c>
      <c r="N120" s="97">
        <v>1.7</v>
      </c>
      <c r="O120" s="97">
        <v>1.7</v>
      </c>
      <c r="P120" s="97">
        <v>0.7</v>
      </c>
      <c r="Q120" s="76"/>
      <c r="R120" s="76" t="s">
        <v>583</v>
      </c>
      <c r="S120" s="76" t="s">
        <v>583</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hidden="1" outlineLevel="2" x14ac:dyDescent="0.25">
      <c r="A121" s="45"/>
      <c r="B121" s="54"/>
      <c r="C121" s="47">
        <f t="shared" si="17"/>
        <v>3</v>
      </c>
      <c r="D121" s="73"/>
      <c r="E121" s="70"/>
      <c r="F121" s="70" t="s">
        <v>615</v>
      </c>
      <c r="G121" s="73"/>
      <c r="H121" s="76" t="s">
        <v>616</v>
      </c>
      <c r="I121" s="96" t="s">
        <v>617</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hidden="1" outlineLevel="2" x14ac:dyDescent="0.25">
      <c r="A122" s="45"/>
      <c r="B122" s="54"/>
      <c r="C122" s="47">
        <f t="shared" si="17"/>
        <v>3</v>
      </c>
      <c r="D122" s="73"/>
      <c r="E122" s="70"/>
      <c r="F122" s="70" t="s">
        <v>618</v>
      </c>
      <c r="G122" s="73"/>
      <c r="H122" s="76" t="s">
        <v>616</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hidden="1" outlineLevel="2" x14ac:dyDescent="0.25">
      <c r="A123" s="45"/>
      <c r="B123" s="54"/>
      <c r="C123" s="47">
        <f t="shared" si="17"/>
        <v>3</v>
      </c>
      <c r="D123" s="73"/>
      <c r="E123" s="70"/>
      <c r="F123" s="70" t="s">
        <v>619</v>
      </c>
      <c r="G123" s="73"/>
      <c r="H123" s="76" t="s">
        <v>620</v>
      </c>
      <c r="I123" s="96" t="s">
        <v>573</v>
      </c>
      <c r="J123" s="96"/>
      <c r="K123" s="97">
        <v>0.15</v>
      </c>
      <c r="L123" s="97">
        <v>0.15</v>
      </c>
      <c r="M123" s="97">
        <v>0.15</v>
      </c>
      <c r="N123" s="97">
        <v>0.15</v>
      </c>
      <c r="O123" s="97">
        <v>0.15</v>
      </c>
      <c r="P123" s="97">
        <v>0.15</v>
      </c>
      <c r="Q123" s="76"/>
      <c r="R123" s="76" t="s">
        <v>621</v>
      </c>
      <c r="S123" s="76" t="s">
        <v>621</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hidden="1" outlineLevel="2" x14ac:dyDescent="0.25">
      <c r="A124" s="45"/>
      <c r="B124" s="54"/>
      <c r="C124" s="47">
        <f t="shared" si="17"/>
        <v>3</v>
      </c>
      <c r="D124" s="73"/>
      <c r="E124" s="70"/>
      <c r="F124" s="70" t="s">
        <v>622</v>
      </c>
      <c r="G124" s="73"/>
      <c r="H124" s="76" t="s">
        <v>620</v>
      </c>
      <c r="I124" s="96" t="s">
        <v>600</v>
      </c>
      <c r="J124" s="96"/>
      <c r="K124" s="97">
        <v>0.02</v>
      </c>
      <c r="L124" s="97">
        <v>0.02</v>
      </c>
      <c r="M124" s="97">
        <v>5.0000000000000001E-3</v>
      </c>
      <c r="N124" s="97">
        <v>5.0000000000000001E-3</v>
      </c>
      <c r="O124" s="97">
        <v>5.0000000000000001E-3</v>
      </c>
      <c r="P124" s="97">
        <v>5.0000000000000001E-3</v>
      </c>
      <c r="Q124" s="76"/>
      <c r="R124" s="76" t="s">
        <v>621</v>
      </c>
      <c r="S124" s="76" t="s">
        <v>621</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hidden="1" outlineLevel="2" x14ac:dyDescent="0.25">
      <c r="A125" s="45"/>
      <c r="B125" s="54"/>
      <c r="C125" s="47">
        <f t="shared" si="17"/>
        <v>3</v>
      </c>
      <c r="D125" s="73"/>
      <c r="E125" s="70"/>
      <c r="F125" s="70" t="s">
        <v>623</v>
      </c>
      <c r="G125" s="73"/>
      <c r="H125" s="76" t="s">
        <v>620</v>
      </c>
      <c r="I125" s="96" t="s">
        <v>600</v>
      </c>
      <c r="J125" s="96"/>
      <c r="K125" s="97">
        <v>2E-3</v>
      </c>
      <c r="L125" s="97">
        <v>2E-3</v>
      </c>
      <c r="M125" s="97">
        <v>2E-3</v>
      </c>
      <c r="N125" s="97">
        <v>2E-3</v>
      </c>
      <c r="O125" s="97">
        <v>2E-3</v>
      </c>
      <c r="P125" s="97">
        <v>2E-3</v>
      </c>
      <c r="Q125" s="76"/>
      <c r="R125" s="76" t="s">
        <v>621</v>
      </c>
      <c r="S125" s="76" t="s">
        <v>621</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hidden="1" outlineLevel="2" x14ac:dyDescent="0.25">
      <c r="A126" s="45"/>
      <c r="B126" s="54"/>
      <c r="C126" s="47">
        <f t="shared" si="17"/>
        <v>3</v>
      </c>
      <c r="D126" s="73"/>
      <c r="E126" s="70"/>
      <c r="F126" s="70" t="s">
        <v>624</v>
      </c>
      <c r="G126" s="73"/>
      <c r="H126" s="76" t="s">
        <v>625</v>
      </c>
      <c r="I126" s="96" t="s">
        <v>573</v>
      </c>
      <c r="J126" s="96"/>
      <c r="K126" s="97">
        <v>0.5</v>
      </c>
      <c r="L126" s="97">
        <v>0.5</v>
      </c>
      <c r="M126" s="97">
        <v>0.5</v>
      </c>
      <c r="N126" s="97">
        <v>0.5</v>
      </c>
      <c r="O126" s="97">
        <v>0.5</v>
      </c>
      <c r="P126" s="97">
        <v>0.5</v>
      </c>
      <c r="Q126" s="76"/>
      <c r="R126" s="76" t="s">
        <v>621</v>
      </c>
      <c r="S126" s="76" t="s">
        <v>621</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hidden="1" outlineLevel="3" x14ac:dyDescent="0.25">
      <c r="A127" s="45"/>
      <c r="B127" s="54"/>
      <c r="C127" s="47">
        <f t="shared" si="17"/>
        <v>3</v>
      </c>
      <c r="D127" s="73"/>
      <c r="E127" s="70"/>
      <c r="F127" s="70" t="s">
        <v>626</v>
      </c>
      <c r="G127" s="73"/>
      <c r="H127" s="76" t="s">
        <v>627</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7"/>
        <v>3</v>
      </c>
      <c r="D128" s="73"/>
      <c r="E128" s="70"/>
      <c r="F128" s="70" t="s">
        <v>628</v>
      </c>
      <c r="G128" s="73"/>
      <c r="H128" s="76" t="s">
        <v>629</v>
      </c>
      <c r="I128" s="96" t="s">
        <v>573</v>
      </c>
      <c r="J128" s="96"/>
      <c r="K128" s="97">
        <v>0.01</v>
      </c>
      <c r="L128" s="97">
        <v>0.01</v>
      </c>
      <c r="M128" s="97">
        <v>0.01</v>
      </c>
      <c r="N128" s="97">
        <v>0.01</v>
      </c>
      <c r="O128" s="97">
        <v>0.01</v>
      </c>
      <c r="P128" s="97">
        <v>0.01</v>
      </c>
      <c r="Q128" s="76"/>
      <c r="R128" s="76" t="s">
        <v>630</v>
      </c>
      <c r="S128" s="76" t="s">
        <v>630</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631</v>
      </c>
      <c r="G129" s="73"/>
      <c r="H129" s="76" t="s">
        <v>632</v>
      </c>
      <c r="I129" s="96" t="s">
        <v>573</v>
      </c>
      <c r="J129" s="96"/>
      <c r="K129" s="97">
        <v>20</v>
      </c>
      <c r="L129" s="97">
        <v>20</v>
      </c>
      <c r="M129" s="97">
        <v>20</v>
      </c>
      <c r="N129" s="97">
        <v>20</v>
      </c>
      <c r="O129" s="97">
        <v>20</v>
      </c>
      <c r="P129" s="97">
        <v>20</v>
      </c>
      <c r="Q129" s="76"/>
      <c r="R129" s="76" t="s">
        <v>630</v>
      </c>
      <c r="S129" s="76" t="s">
        <v>630</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633</v>
      </c>
      <c r="G130" s="73"/>
      <c r="H130" s="76" t="s">
        <v>634</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635</v>
      </c>
      <c r="G131" s="73"/>
      <c r="H131" s="76" t="s">
        <v>636</v>
      </c>
      <c r="I131" s="96" t="s">
        <v>573</v>
      </c>
      <c r="J131" s="96"/>
      <c r="K131" s="97">
        <v>1.5</v>
      </c>
      <c r="L131" s="97">
        <v>1.7</v>
      </c>
      <c r="M131" s="97">
        <v>1.5</v>
      </c>
      <c r="N131" s="97">
        <v>1.5</v>
      </c>
      <c r="O131" s="97">
        <v>1.5</v>
      </c>
      <c r="P131" s="97">
        <v>1.5</v>
      </c>
      <c r="Q131" s="76"/>
      <c r="R131" s="76" t="s">
        <v>2396</v>
      </c>
      <c r="S131" s="76" t="s">
        <v>621</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637</v>
      </c>
      <c r="G132" s="73"/>
      <c r="H132" s="76" t="s">
        <v>638</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4" t="s">
        <v>639</v>
      </c>
      <c r="G133" s="73"/>
      <c r="H133" s="254" t="s">
        <v>640</v>
      </c>
      <c r="I133" s="96"/>
      <c r="J133" s="96" t="s">
        <v>590</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641</v>
      </c>
      <c r="F134" s="70" t="s">
        <v>642</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1">INT($C$29)+2</f>
        <v>3</v>
      </c>
      <c r="D135" s="73"/>
      <c r="E135" s="70"/>
      <c r="F135" s="70" t="s">
        <v>643</v>
      </c>
      <c r="G135" s="73"/>
      <c r="H135" s="76" t="s">
        <v>644</v>
      </c>
      <c r="I135" s="96" t="s">
        <v>645</v>
      </c>
      <c r="J135" s="96"/>
      <c r="K135" s="97">
        <v>0.8</v>
      </c>
      <c r="L135" s="97">
        <v>0.8</v>
      </c>
      <c r="M135" s="97">
        <v>0.8</v>
      </c>
      <c r="N135" s="97">
        <v>0.8</v>
      </c>
      <c r="O135" s="97">
        <v>0.8</v>
      </c>
      <c r="P135" s="97">
        <v>0.8</v>
      </c>
      <c r="Q135" s="76"/>
      <c r="R135" s="76" t="s">
        <v>583</v>
      </c>
      <c r="S135" s="76" t="s">
        <v>583</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hidden="1" outlineLevel="2" x14ac:dyDescent="0.25">
      <c r="A136" s="45"/>
      <c r="B136" s="54"/>
      <c r="C136" s="47">
        <f t="shared" si="21"/>
        <v>3</v>
      </c>
      <c r="D136" s="73"/>
      <c r="E136" s="70"/>
      <c r="F136" s="70" t="s">
        <v>646</v>
      </c>
      <c r="G136" s="73"/>
      <c r="H136" s="76" t="s">
        <v>647</v>
      </c>
      <c r="I136" s="96" t="s">
        <v>573</v>
      </c>
      <c r="J136" s="96"/>
      <c r="K136" s="97">
        <v>0.17</v>
      </c>
      <c r="L136" s="97">
        <v>0.17</v>
      </c>
      <c r="M136" s="97">
        <v>0.17</v>
      </c>
      <c r="N136" s="97">
        <v>0.17</v>
      </c>
      <c r="O136" s="97">
        <v>0.17</v>
      </c>
      <c r="P136" s="97">
        <v>0.17</v>
      </c>
      <c r="Q136" s="76"/>
      <c r="R136" s="76" t="s">
        <v>583</v>
      </c>
      <c r="S136" s="76" t="s">
        <v>583</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hidden="1" outlineLevel="2" x14ac:dyDescent="0.25">
      <c r="A137" s="45"/>
      <c r="B137" s="54"/>
      <c r="C137" s="47">
        <f t="shared" si="21"/>
        <v>3</v>
      </c>
      <c r="D137" s="73"/>
      <c r="E137" s="70"/>
      <c r="F137" s="70" t="s">
        <v>648</v>
      </c>
      <c r="G137" s="73"/>
      <c r="H137" s="76" t="s">
        <v>649</v>
      </c>
      <c r="I137" s="96" t="s">
        <v>573</v>
      </c>
      <c r="J137" s="96"/>
      <c r="K137" s="97">
        <v>1.7</v>
      </c>
      <c r="L137" s="97">
        <v>1.7</v>
      </c>
      <c r="M137" s="97">
        <v>1.7</v>
      </c>
      <c r="N137" s="97">
        <v>1.7</v>
      </c>
      <c r="O137" s="97">
        <v>1.7</v>
      </c>
      <c r="P137" s="97">
        <v>1.7</v>
      </c>
      <c r="Q137" s="76"/>
      <c r="R137" s="76" t="s">
        <v>583</v>
      </c>
      <c r="S137" s="76" t="s">
        <v>583</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hidden="1" outlineLevel="2" x14ac:dyDescent="0.25">
      <c r="A138" s="45"/>
      <c r="B138" s="54"/>
      <c r="C138" s="47">
        <f t="shared" si="21"/>
        <v>3</v>
      </c>
      <c r="D138" s="73"/>
      <c r="E138" s="70"/>
      <c r="F138" s="70" t="s">
        <v>650</v>
      </c>
      <c r="G138" s="73"/>
      <c r="H138" s="76" t="s">
        <v>651</v>
      </c>
      <c r="I138" s="96" t="s">
        <v>617</v>
      </c>
      <c r="J138" s="96"/>
      <c r="K138" s="97">
        <v>1.1199999999999999E-3</v>
      </c>
      <c r="L138" s="97">
        <v>1.1199999999999999E-3</v>
      </c>
      <c r="M138" s="97">
        <v>7.7999999999999999E-4</v>
      </c>
      <c r="N138" s="97">
        <v>7.7999999999999999E-4</v>
      </c>
      <c r="O138" s="97">
        <v>7.7999999999999999E-4</v>
      </c>
      <c r="P138" s="97">
        <v>7.7999999999999999E-4</v>
      </c>
      <c r="Q138" s="76"/>
      <c r="R138" s="76" t="s">
        <v>583</v>
      </c>
      <c r="S138" s="76" t="s">
        <v>583</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hidden="1" outlineLevel="2" x14ac:dyDescent="0.25">
      <c r="A139" s="45"/>
      <c r="B139" s="54"/>
      <c r="C139" s="47">
        <f t="shared" si="21"/>
        <v>3</v>
      </c>
      <c r="D139" s="73"/>
      <c r="E139" s="70"/>
      <c r="F139" s="70" t="s">
        <v>652</v>
      </c>
      <c r="G139" s="73"/>
      <c r="H139" s="76" t="s">
        <v>653</v>
      </c>
      <c r="I139" s="96" t="s">
        <v>573</v>
      </c>
      <c r="J139" s="96"/>
      <c r="K139" s="97">
        <v>0.6</v>
      </c>
      <c r="L139" s="97">
        <v>0.6</v>
      </c>
      <c r="M139" s="97">
        <v>0.6</v>
      </c>
      <c r="N139" s="97">
        <v>0.6</v>
      </c>
      <c r="O139" s="97">
        <v>0.6</v>
      </c>
      <c r="P139" s="97">
        <v>0.6</v>
      </c>
      <c r="Q139" s="76"/>
      <c r="R139" s="76" t="s">
        <v>583</v>
      </c>
      <c r="S139" s="76" t="s">
        <v>583</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hidden="1" outlineLevel="2" x14ac:dyDescent="0.25">
      <c r="A140" s="45"/>
      <c r="B140" s="54"/>
      <c r="C140" s="47">
        <f t="shared" si="21"/>
        <v>3</v>
      </c>
      <c r="D140" s="73"/>
      <c r="E140" s="70"/>
      <c r="F140" s="70" t="s">
        <v>654</v>
      </c>
      <c r="G140" s="73"/>
      <c r="H140" s="76" t="s">
        <v>655</v>
      </c>
      <c r="I140" s="96" t="s">
        <v>617</v>
      </c>
      <c r="J140" s="96"/>
      <c r="K140" s="97">
        <v>1.1199999999999999E-3</v>
      </c>
      <c r="L140" s="97">
        <v>1.1199999999999999E-3</v>
      </c>
      <c r="M140" s="97">
        <v>7.3999999999999999E-4</v>
      </c>
      <c r="N140" s="97">
        <v>7.3999999999999999E-4</v>
      </c>
      <c r="O140" s="97">
        <v>7.3999999999999999E-4</v>
      </c>
      <c r="P140" s="97">
        <v>7.3999999999999999E-4</v>
      </c>
      <c r="Q140" s="76"/>
      <c r="R140" s="76" t="s">
        <v>583</v>
      </c>
      <c r="S140" s="76" t="s">
        <v>583</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hidden="1" outlineLevel="2" x14ac:dyDescent="0.25">
      <c r="A141" s="45"/>
      <c r="B141" s="54"/>
      <c r="C141" s="47">
        <f t="shared" si="21"/>
        <v>3</v>
      </c>
      <c r="D141" s="73"/>
      <c r="E141" s="70"/>
      <c r="F141" s="70" t="s">
        <v>656</v>
      </c>
      <c r="G141" s="73"/>
      <c r="H141" s="76" t="s">
        <v>657</v>
      </c>
      <c r="I141" s="96" t="s">
        <v>573</v>
      </c>
      <c r="J141" s="96"/>
      <c r="K141" s="97">
        <v>0</v>
      </c>
      <c r="L141" s="97">
        <v>0</v>
      </c>
      <c r="M141" s="97">
        <v>0.5</v>
      </c>
      <c r="N141" s="97">
        <v>0.5</v>
      </c>
      <c r="O141" s="97">
        <v>0.5</v>
      </c>
      <c r="P141" s="97">
        <v>0.5</v>
      </c>
      <c r="Q141" s="76"/>
      <c r="R141" s="76"/>
      <c r="S141" s="76" t="s">
        <v>658</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hidden="1" outlineLevel="2" x14ac:dyDescent="0.25">
      <c r="A142" s="45"/>
      <c r="B142" s="54"/>
      <c r="C142" s="47">
        <f t="shared" si="21"/>
        <v>3</v>
      </c>
      <c r="D142" s="73"/>
      <c r="E142" s="70"/>
      <c r="F142" s="70" t="s">
        <v>659</v>
      </c>
      <c r="G142" s="73"/>
      <c r="H142" s="76" t="s">
        <v>660</v>
      </c>
      <c r="I142" s="96" t="s">
        <v>602</v>
      </c>
      <c r="J142" s="96"/>
      <c r="K142" s="76"/>
      <c r="L142" s="76"/>
      <c r="M142" s="97">
        <v>64</v>
      </c>
      <c r="N142" s="97">
        <v>64</v>
      </c>
      <c r="O142" s="97">
        <v>64</v>
      </c>
      <c r="P142" s="97">
        <v>150</v>
      </c>
      <c r="Q142" s="76"/>
      <c r="R142" s="76"/>
      <c r="S142" s="76" t="s">
        <v>658</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hidden="1" outlineLevel="2" x14ac:dyDescent="0.25">
      <c r="A143" s="45"/>
      <c r="B143" s="54"/>
      <c r="C143" s="47">
        <f t="shared" si="21"/>
        <v>3</v>
      </c>
      <c r="D143" s="73"/>
      <c r="E143" s="70"/>
      <c r="F143" s="70" t="s">
        <v>661</v>
      </c>
      <c r="G143" s="73"/>
      <c r="H143" s="76" t="s">
        <v>662</v>
      </c>
      <c r="I143" s="96" t="s">
        <v>573</v>
      </c>
      <c r="J143" s="96"/>
      <c r="K143" s="76"/>
      <c r="L143" s="76"/>
      <c r="M143" s="97">
        <v>1.7</v>
      </c>
      <c r="N143" s="97">
        <v>1.7</v>
      </c>
      <c r="O143" s="97">
        <v>1.7</v>
      </c>
      <c r="P143" s="97">
        <v>1.7</v>
      </c>
      <c r="Q143" s="76"/>
      <c r="R143" s="76"/>
      <c r="S143" s="76" t="s">
        <v>658</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hidden="1" outlineLevel="2" x14ac:dyDescent="0.25">
      <c r="A144" s="45"/>
      <c r="B144" s="54"/>
      <c r="C144" s="47">
        <f t="shared" si="21"/>
        <v>3</v>
      </c>
      <c r="D144" s="73"/>
      <c r="E144" s="70"/>
      <c r="F144" s="70" t="s">
        <v>663</v>
      </c>
      <c r="G144" s="73"/>
      <c r="H144" s="76" t="s">
        <v>662</v>
      </c>
      <c r="I144" s="96" t="s">
        <v>573</v>
      </c>
      <c r="J144" s="96"/>
      <c r="K144" s="76"/>
      <c r="L144" s="76"/>
      <c r="M144" s="97">
        <v>0.1</v>
      </c>
      <c r="N144" s="97">
        <v>0.1</v>
      </c>
      <c r="O144" s="97">
        <v>0.1</v>
      </c>
      <c r="P144" s="97">
        <v>0.1</v>
      </c>
      <c r="Q144" s="76"/>
      <c r="R144" s="76"/>
      <c r="S144" s="76" t="s">
        <v>658</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hidden="1" outlineLevel="2" x14ac:dyDescent="0.25">
      <c r="A145" s="45"/>
      <c r="B145" s="54"/>
      <c r="C145" s="47">
        <f t="shared" si="21"/>
        <v>3</v>
      </c>
      <c r="D145" s="73"/>
      <c r="E145" s="70"/>
      <c r="F145" s="70" t="s">
        <v>664</v>
      </c>
      <c r="G145" s="73"/>
      <c r="H145" s="76" t="s">
        <v>665</v>
      </c>
      <c r="I145" s="96" t="s">
        <v>666</v>
      </c>
      <c r="J145" s="96"/>
      <c r="K145" s="97">
        <v>10.5</v>
      </c>
      <c r="L145" s="97">
        <v>10.5</v>
      </c>
      <c r="M145" s="97">
        <v>10.5</v>
      </c>
      <c r="N145" s="97">
        <v>10.5</v>
      </c>
      <c r="O145" s="97">
        <v>10.5</v>
      </c>
      <c r="P145" s="97">
        <v>10.5</v>
      </c>
      <c r="Q145" s="76"/>
      <c r="R145" s="76" t="s">
        <v>667</v>
      </c>
      <c r="S145" s="76" t="s">
        <v>658</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hidden="1" outlineLevel="2" x14ac:dyDescent="0.25">
      <c r="A146" s="45"/>
      <c r="B146" s="54"/>
      <c r="C146" s="47">
        <f t="shared" si="21"/>
        <v>3</v>
      </c>
      <c r="D146" s="73"/>
      <c r="E146" s="70"/>
      <c r="F146" s="70" t="s">
        <v>668</v>
      </c>
      <c r="G146" s="73"/>
      <c r="H146" s="76" t="s">
        <v>669</v>
      </c>
      <c r="I146" s="96" t="s">
        <v>573</v>
      </c>
      <c r="J146" s="96"/>
      <c r="K146" s="97">
        <v>1</v>
      </c>
      <c r="L146" s="97">
        <v>1</v>
      </c>
      <c r="M146" s="97">
        <v>1</v>
      </c>
      <c r="N146" s="97">
        <v>1</v>
      </c>
      <c r="O146" s="97">
        <v>1</v>
      </c>
      <c r="P146" s="97">
        <v>1</v>
      </c>
      <c r="Q146" s="76"/>
      <c r="R146" s="76" t="s">
        <v>658</v>
      </c>
      <c r="S146" s="76" t="s">
        <v>658</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hidden="1" outlineLevel="2" x14ac:dyDescent="0.25">
      <c r="A147" s="45"/>
      <c r="B147" s="54"/>
      <c r="C147" s="47">
        <f t="shared" si="21"/>
        <v>3</v>
      </c>
      <c r="D147" s="73"/>
      <c r="E147" s="70"/>
      <c r="F147" s="70" t="s">
        <v>670</v>
      </c>
      <c r="G147" s="73"/>
      <c r="H147" s="76" t="s">
        <v>671</v>
      </c>
      <c r="I147" s="96" t="s">
        <v>573</v>
      </c>
      <c r="J147" s="96"/>
      <c r="K147" s="97">
        <v>0.35</v>
      </c>
      <c r="L147" s="97">
        <v>0.35</v>
      </c>
      <c r="M147" s="97">
        <v>0.35</v>
      </c>
      <c r="N147" s="97">
        <v>0.35</v>
      </c>
      <c r="O147" s="97">
        <v>0.35</v>
      </c>
      <c r="P147" s="97">
        <v>0.35</v>
      </c>
      <c r="Q147" s="76"/>
      <c r="R147" s="76" t="s">
        <v>658</v>
      </c>
      <c r="S147" s="76" t="s">
        <v>658</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hidden="1" outlineLevel="2" x14ac:dyDescent="0.25">
      <c r="A148" s="45"/>
      <c r="B148" s="54"/>
      <c r="C148" s="47">
        <f t="shared" si="21"/>
        <v>3</v>
      </c>
      <c r="D148" s="73"/>
      <c r="E148" s="70"/>
      <c r="F148" s="70" t="s">
        <v>672</v>
      </c>
      <c r="G148" s="73"/>
      <c r="H148" s="76" t="s">
        <v>673</v>
      </c>
      <c r="I148" s="96" t="s">
        <v>573</v>
      </c>
      <c r="J148" s="96"/>
      <c r="K148" s="97">
        <v>1</v>
      </c>
      <c r="L148" s="97">
        <v>1</v>
      </c>
      <c r="M148" s="97">
        <v>1</v>
      </c>
      <c r="N148" s="97">
        <v>1</v>
      </c>
      <c r="O148" s="97">
        <v>1</v>
      </c>
      <c r="P148" s="97">
        <v>1</v>
      </c>
      <c r="Q148" s="76"/>
      <c r="R148" s="76" t="s">
        <v>658</v>
      </c>
      <c r="S148" s="76" t="s">
        <v>658</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674</v>
      </c>
      <c r="G149" s="73"/>
      <c r="H149" s="76" t="s">
        <v>675</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676</v>
      </c>
      <c r="G150" s="73"/>
      <c r="H150" s="76" t="s">
        <v>675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677</v>
      </c>
      <c r="G151" s="73"/>
      <c r="H151" s="76" t="s">
        <v>675</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678</v>
      </c>
      <c r="G152" s="73"/>
      <c r="H152" s="76" t="s">
        <v>675</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679</v>
      </c>
      <c r="G153" s="73"/>
      <c r="H153" s="76" t="s">
        <v>675</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680</v>
      </c>
      <c r="G154" s="73"/>
      <c r="H154" s="76" t="s">
        <v>681</v>
      </c>
      <c r="I154" s="96" t="s">
        <v>666</v>
      </c>
      <c r="J154" s="96"/>
      <c r="K154" s="97">
        <v>11.5</v>
      </c>
      <c r="L154" s="97">
        <v>11.5</v>
      </c>
      <c r="M154" s="97">
        <v>11.5</v>
      </c>
      <c r="N154" s="97">
        <v>11.5</v>
      </c>
      <c r="O154" s="97">
        <v>11.5</v>
      </c>
      <c r="P154" s="97">
        <v>11.5</v>
      </c>
      <c r="Q154" s="76"/>
      <c r="R154" s="76" t="s">
        <v>682</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683</v>
      </c>
      <c r="G155" s="73"/>
      <c r="H155" s="76" t="s">
        <v>684</v>
      </c>
      <c r="I155" s="96" t="s">
        <v>666</v>
      </c>
      <c r="J155" s="96"/>
      <c r="K155" s="97">
        <v>0</v>
      </c>
      <c r="L155" s="97">
        <v>0</v>
      </c>
      <c r="M155" s="97">
        <v>0</v>
      </c>
      <c r="N155" s="97">
        <v>0</v>
      </c>
      <c r="O155" s="97">
        <v>0</v>
      </c>
      <c r="P155" s="97">
        <v>0</v>
      </c>
      <c r="Q155" s="76"/>
      <c r="R155" s="76" t="s">
        <v>685</v>
      </c>
      <c r="S155" s="76" t="s">
        <v>685</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686</v>
      </c>
      <c r="G156" s="73"/>
      <c r="H156" s="76" t="s">
        <v>687</v>
      </c>
      <c r="I156" s="96" t="s">
        <v>666</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688</v>
      </c>
      <c r="S156" s="76" t="s">
        <v>688</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4" t="s">
        <v>689</v>
      </c>
      <c r="G157" s="73"/>
      <c r="H157" s="254" t="s">
        <v>690</v>
      </c>
      <c r="I157" s="96"/>
      <c r="J157" s="96" t="s">
        <v>590</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691</v>
      </c>
      <c r="F158" s="70" t="s">
        <v>692</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5">INT($C$29)+2</f>
        <v>3</v>
      </c>
      <c r="D159" s="73"/>
      <c r="E159" s="70"/>
      <c r="F159" s="70" t="s">
        <v>693</v>
      </c>
      <c r="G159" s="73"/>
      <c r="H159" s="76" t="s">
        <v>694</v>
      </c>
      <c r="I159" s="96" t="s">
        <v>573</v>
      </c>
      <c r="J159" s="96"/>
      <c r="K159" s="97">
        <v>0.5</v>
      </c>
      <c r="L159" s="97">
        <v>0.5</v>
      </c>
      <c r="M159" s="97">
        <v>0.5</v>
      </c>
      <c r="N159" s="97">
        <v>0.5</v>
      </c>
      <c r="O159" s="97">
        <v>0.5</v>
      </c>
      <c r="P159" s="97">
        <v>0.5</v>
      </c>
      <c r="Q159" s="76"/>
      <c r="R159" s="76" t="s">
        <v>695</v>
      </c>
      <c r="S159" s="76" t="s">
        <v>695</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hidden="1" outlineLevel="2" x14ac:dyDescent="0.25">
      <c r="A160" s="45"/>
      <c r="B160" s="54"/>
      <c r="C160" s="47">
        <f t="shared" si="25"/>
        <v>3</v>
      </c>
      <c r="D160" s="73"/>
      <c r="E160" s="70"/>
      <c r="F160" s="70" t="s">
        <v>696</v>
      </c>
      <c r="G160" s="73"/>
      <c r="H160" s="76" t="s">
        <v>697</v>
      </c>
      <c r="I160" s="96" t="s">
        <v>698</v>
      </c>
      <c r="J160" s="96"/>
      <c r="K160" s="97">
        <v>0.02</v>
      </c>
      <c r="L160" s="97">
        <v>0.02</v>
      </c>
      <c r="M160" s="97">
        <v>0.02</v>
      </c>
      <c r="N160" s="97">
        <v>0.02</v>
      </c>
      <c r="O160" s="97">
        <v>0.02</v>
      </c>
      <c r="P160" s="97">
        <v>0.02</v>
      </c>
      <c r="Q160" s="76"/>
      <c r="R160" s="76" t="s">
        <v>699</v>
      </c>
      <c r="S160" s="76" t="s">
        <v>699</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hidden="1" outlineLevel="2" x14ac:dyDescent="0.25">
      <c r="A161" s="45"/>
      <c r="B161" s="54"/>
      <c r="C161" s="47">
        <f t="shared" si="25"/>
        <v>3</v>
      </c>
      <c r="D161" s="73"/>
      <c r="E161" s="70"/>
      <c r="F161" s="70" t="s">
        <v>700</v>
      </c>
      <c r="G161" s="73"/>
      <c r="H161" s="76" t="s">
        <v>701</v>
      </c>
      <c r="I161" s="96" t="s">
        <v>573</v>
      </c>
      <c r="J161" s="96"/>
      <c r="K161" s="97">
        <v>0.85</v>
      </c>
      <c r="L161" s="97">
        <v>0.85</v>
      </c>
      <c r="M161" s="97">
        <v>0.85</v>
      </c>
      <c r="N161" s="97">
        <v>0.85</v>
      </c>
      <c r="O161" s="97">
        <v>0.85</v>
      </c>
      <c r="P161" s="97">
        <v>0.85</v>
      </c>
      <c r="Q161" s="76"/>
      <c r="R161" s="76" t="s">
        <v>699</v>
      </c>
      <c r="S161" s="76" t="s">
        <v>699</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hidden="1" outlineLevel="2" x14ac:dyDescent="0.25">
      <c r="A162" s="45"/>
      <c r="B162" s="54"/>
      <c r="C162" s="47">
        <f t="shared" si="25"/>
        <v>3</v>
      </c>
      <c r="D162" s="73"/>
      <c r="E162" s="70"/>
      <c r="F162" s="70" t="s">
        <v>702</v>
      </c>
      <c r="G162" s="73"/>
      <c r="H162" s="76" t="s">
        <v>703</v>
      </c>
      <c r="I162" s="96" t="s">
        <v>645</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hidden="1" outlineLevel="2" x14ac:dyDescent="0.25">
      <c r="A163" s="45"/>
      <c r="B163" s="54"/>
      <c r="C163" s="47">
        <f t="shared" si="25"/>
        <v>3</v>
      </c>
      <c r="D163" s="73"/>
      <c r="E163" s="70"/>
      <c r="F163" s="70" t="s">
        <v>704</v>
      </c>
      <c r="G163" s="73"/>
      <c r="H163" s="76" t="s">
        <v>705</v>
      </c>
      <c r="I163" s="96" t="s">
        <v>573</v>
      </c>
      <c r="J163" s="96"/>
      <c r="K163" s="97">
        <v>0.4</v>
      </c>
      <c r="L163" s="97">
        <v>0.4</v>
      </c>
      <c r="M163" s="97">
        <v>0.4</v>
      </c>
      <c r="N163" s="97">
        <v>0.4</v>
      </c>
      <c r="O163" s="97">
        <v>0.4</v>
      </c>
      <c r="P163" s="97">
        <v>0.4</v>
      </c>
      <c r="Q163" s="76"/>
      <c r="R163" s="76" t="s">
        <v>699</v>
      </c>
      <c r="S163" s="76" t="s">
        <v>699</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hidden="1" outlineLevel="2" x14ac:dyDescent="0.25">
      <c r="A164" s="45"/>
      <c r="B164" s="54"/>
      <c r="C164" s="47">
        <f t="shared" si="25"/>
        <v>3</v>
      </c>
      <c r="D164" s="73"/>
      <c r="E164" s="70"/>
      <c r="F164" s="70" t="s">
        <v>706</v>
      </c>
      <c r="G164" s="73"/>
      <c r="H164" s="76" t="s">
        <v>707</v>
      </c>
      <c r="I164" s="96" t="s">
        <v>698</v>
      </c>
      <c r="J164" s="96"/>
      <c r="K164" s="97">
        <v>0.02</v>
      </c>
      <c r="L164" s="97">
        <v>0.02</v>
      </c>
      <c r="M164" s="97">
        <v>0.02</v>
      </c>
      <c r="N164" s="97">
        <v>0.02</v>
      </c>
      <c r="O164" s="97">
        <v>0.02</v>
      </c>
      <c r="P164" s="97">
        <v>0.02</v>
      </c>
      <c r="Q164" s="76"/>
      <c r="R164" s="76" t="s">
        <v>699</v>
      </c>
      <c r="S164" s="76" t="s">
        <v>699</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hidden="1" outlineLevel="2" x14ac:dyDescent="0.25">
      <c r="A165" s="45"/>
      <c r="B165" s="54"/>
      <c r="C165" s="47">
        <f t="shared" si="25"/>
        <v>3</v>
      </c>
      <c r="D165" s="73"/>
      <c r="E165" s="70"/>
      <c r="F165" s="70" t="s">
        <v>708</v>
      </c>
      <c r="G165" s="73"/>
      <c r="H165" s="76" t="s">
        <v>709</v>
      </c>
      <c r="I165" s="96" t="s">
        <v>645</v>
      </c>
      <c r="J165" s="96"/>
      <c r="K165" s="97">
        <v>0.6</v>
      </c>
      <c r="L165" s="97">
        <v>0.6</v>
      </c>
      <c r="M165" s="97">
        <v>0.6</v>
      </c>
      <c r="N165" s="97">
        <v>0.6</v>
      </c>
      <c r="O165" s="97">
        <v>0.6</v>
      </c>
      <c r="P165" s="97">
        <v>0.6</v>
      </c>
      <c r="Q165" s="76"/>
      <c r="R165" s="76" t="s">
        <v>699</v>
      </c>
      <c r="S165" s="76" t="s">
        <v>699</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hidden="1" outlineLevel="2" x14ac:dyDescent="0.25">
      <c r="A166" s="45"/>
      <c r="B166" s="54"/>
      <c r="C166" s="47">
        <f t="shared" si="25"/>
        <v>3</v>
      </c>
      <c r="D166" s="73"/>
      <c r="E166" s="70"/>
      <c r="F166" s="70" t="s">
        <v>710</v>
      </c>
      <c r="G166" s="73"/>
      <c r="H166" s="76" t="s">
        <v>711</v>
      </c>
      <c r="I166" s="96" t="s">
        <v>645</v>
      </c>
      <c r="J166" s="96"/>
      <c r="K166" s="97">
        <v>0.13300000000000001</v>
      </c>
      <c r="L166" s="97">
        <v>0.13300000000000001</v>
      </c>
      <c r="M166" s="97">
        <v>0.13300000000000001</v>
      </c>
      <c r="N166" s="97">
        <v>0.13300000000000001</v>
      </c>
      <c r="O166" s="97">
        <v>0.13300000000000001</v>
      </c>
      <c r="P166" s="97">
        <v>0.13300000000000001</v>
      </c>
      <c r="Q166" s="76"/>
      <c r="R166" s="76" t="s">
        <v>583</v>
      </c>
      <c r="S166" s="76" t="s">
        <v>583</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hidden="1" outlineLevel="2" x14ac:dyDescent="0.25">
      <c r="A167" s="45"/>
      <c r="B167" s="54"/>
      <c r="C167" s="47">
        <f t="shared" si="25"/>
        <v>3</v>
      </c>
      <c r="D167" s="73"/>
      <c r="E167" s="70"/>
      <c r="F167" s="70" t="s">
        <v>712</v>
      </c>
      <c r="G167" s="73"/>
      <c r="H167" s="76" t="s">
        <v>713</v>
      </c>
      <c r="I167" s="96" t="s">
        <v>573</v>
      </c>
      <c r="J167" s="96"/>
      <c r="K167" s="97">
        <v>0.95</v>
      </c>
      <c r="L167" s="97">
        <v>0.95</v>
      </c>
      <c r="M167" s="97">
        <v>0.95</v>
      </c>
      <c r="N167" s="97">
        <v>0.95</v>
      </c>
      <c r="O167" s="97">
        <v>0.95</v>
      </c>
      <c r="P167" s="97">
        <v>0.95</v>
      </c>
      <c r="Q167" s="76"/>
      <c r="R167" s="76" t="s">
        <v>699</v>
      </c>
      <c r="S167" s="76" t="s">
        <v>699</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hidden="1" outlineLevel="2" x14ac:dyDescent="0.25">
      <c r="A168" s="45"/>
      <c r="B168" s="54"/>
      <c r="C168" s="47">
        <f t="shared" si="25"/>
        <v>3</v>
      </c>
      <c r="D168" s="73"/>
      <c r="E168" s="70"/>
      <c r="F168" s="70" t="s">
        <v>714</v>
      </c>
      <c r="G168" s="73"/>
      <c r="H168" s="76" t="s">
        <v>715</v>
      </c>
      <c r="I168" s="96" t="s">
        <v>645</v>
      </c>
      <c r="J168" s="96"/>
      <c r="K168" s="97">
        <v>0.84</v>
      </c>
      <c r="L168" s="97">
        <v>0.84</v>
      </c>
      <c r="M168" s="97">
        <v>0.84</v>
      </c>
      <c r="N168" s="97">
        <v>0.84</v>
      </c>
      <c r="O168" s="97">
        <v>0.84</v>
      </c>
      <c r="P168" s="97">
        <v>0.84</v>
      </c>
      <c r="Q168" s="76"/>
      <c r="R168" s="76" t="s">
        <v>699</v>
      </c>
      <c r="S168" s="76" t="s">
        <v>699</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hidden="1" outlineLevel="2" x14ac:dyDescent="0.25">
      <c r="A169" s="45"/>
      <c r="B169" s="54"/>
      <c r="C169" s="47">
        <f t="shared" si="25"/>
        <v>3</v>
      </c>
      <c r="D169" s="73"/>
      <c r="E169" s="70"/>
      <c r="F169" s="70" t="s">
        <v>716</v>
      </c>
      <c r="G169" s="73"/>
      <c r="H169" s="76" t="s">
        <v>717</v>
      </c>
      <c r="I169" s="96" t="s">
        <v>645</v>
      </c>
      <c r="J169" s="96"/>
      <c r="K169" s="97">
        <v>0.8</v>
      </c>
      <c r="L169" s="97">
        <v>0.8</v>
      </c>
      <c r="M169" s="97">
        <v>0.8</v>
      </c>
      <c r="N169" s="97">
        <v>0.8</v>
      </c>
      <c r="O169" s="97">
        <v>0.8</v>
      </c>
      <c r="P169" s="97">
        <v>0.8</v>
      </c>
      <c r="Q169" s="76"/>
      <c r="R169" s="76" t="s">
        <v>583</v>
      </c>
      <c r="S169" s="76" t="s">
        <v>583</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hidden="1" outlineLevel="2" x14ac:dyDescent="0.25">
      <c r="A170" s="45"/>
      <c r="B170" s="54"/>
      <c r="C170" s="47">
        <f t="shared" si="25"/>
        <v>3</v>
      </c>
      <c r="D170" s="73"/>
      <c r="E170" s="70"/>
      <c r="F170" s="70" t="s">
        <v>718</v>
      </c>
      <c r="G170" s="73"/>
      <c r="H170" s="76" t="s">
        <v>719</v>
      </c>
      <c r="I170" s="96" t="s">
        <v>573</v>
      </c>
      <c r="J170" s="96"/>
      <c r="K170" s="97">
        <v>0.7</v>
      </c>
      <c r="L170" s="97">
        <v>0.7</v>
      </c>
      <c r="M170" s="97">
        <v>0.7</v>
      </c>
      <c r="N170" s="97">
        <v>0.7</v>
      </c>
      <c r="O170" s="97">
        <v>0.7</v>
      </c>
      <c r="P170" s="97">
        <v>0.7</v>
      </c>
      <c r="Q170" s="76"/>
      <c r="R170" s="76" t="s">
        <v>699</v>
      </c>
      <c r="S170" s="76" t="s">
        <v>699</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hidden="1" outlineLevel="2" x14ac:dyDescent="0.25">
      <c r="A171" s="45"/>
      <c r="B171" s="54"/>
      <c r="C171" s="47">
        <f t="shared" si="25"/>
        <v>3</v>
      </c>
      <c r="D171" s="73"/>
      <c r="E171" s="70"/>
      <c r="F171" s="70" t="s">
        <v>720</v>
      </c>
      <c r="G171" s="73"/>
      <c r="H171" s="76" t="s">
        <v>721</v>
      </c>
      <c r="I171" s="96" t="s">
        <v>698</v>
      </c>
      <c r="J171" s="96"/>
      <c r="K171" s="97">
        <v>3.5000000000000003E-2</v>
      </c>
      <c r="L171" s="97">
        <v>3.5000000000000003E-2</v>
      </c>
      <c r="M171" s="97">
        <v>3.5000000000000003E-2</v>
      </c>
      <c r="N171" s="97">
        <v>3.5000000000000003E-2</v>
      </c>
      <c r="O171" s="97">
        <v>3.5000000000000003E-2</v>
      </c>
      <c r="P171" s="97">
        <v>3.5000000000000003E-2</v>
      </c>
      <c r="Q171" s="76"/>
      <c r="R171" s="76" t="s">
        <v>583</v>
      </c>
      <c r="S171" s="76" t="s">
        <v>583</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hidden="1" outlineLevel="2" x14ac:dyDescent="0.25">
      <c r="A172" s="45"/>
      <c r="B172" s="54"/>
      <c r="C172" s="47">
        <f t="shared" si="25"/>
        <v>3</v>
      </c>
      <c r="D172" s="73"/>
      <c r="E172" s="70"/>
      <c r="F172" s="70" t="s">
        <v>722</v>
      </c>
      <c r="G172" s="73"/>
      <c r="H172" s="76" t="s">
        <v>721</v>
      </c>
      <c r="I172" s="96" t="s">
        <v>698</v>
      </c>
      <c r="J172" s="96"/>
      <c r="K172" s="97">
        <v>0.33</v>
      </c>
      <c r="L172" s="97">
        <v>0.33</v>
      </c>
      <c r="M172" s="97">
        <v>0.33</v>
      </c>
      <c r="N172" s="97">
        <v>0.33</v>
      </c>
      <c r="O172" s="97">
        <v>0.33</v>
      </c>
      <c r="P172" s="97">
        <v>0.33</v>
      </c>
      <c r="Q172" s="76"/>
      <c r="R172" s="76" t="s">
        <v>583</v>
      </c>
      <c r="S172" s="76" t="s">
        <v>583</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hidden="1" outlineLevel="2" x14ac:dyDescent="0.25">
      <c r="A173" s="45"/>
      <c r="B173" s="54"/>
      <c r="C173" s="47">
        <f t="shared" si="25"/>
        <v>3</v>
      </c>
      <c r="D173" s="73"/>
      <c r="E173" s="70"/>
      <c r="F173" s="70" t="s">
        <v>723</v>
      </c>
      <c r="G173" s="73"/>
      <c r="H173" s="76" t="s">
        <v>724</v>
      </c>
      <c r="I173" s="96" t="s">
        <v>698</v>
      </c>
      <c r="J173" s="96"/>
      <c r="K173" s="97">
        <v>0.12</v>
      </c>
      <c r="L173" s="97">
        <v>0.12</v>
      </c>
      <c r="M173" s="97">
        <v>0.12</v>
      </c>
      <c r="N173" s="97">
        <v>0.12</v>
      </c>
      <c r="O173" s="97">
        <v>0.12</v>
      </c>
      <c r="P173" s="97">
        <v>0.12</v>
      </c>
      <c r="Q173" s="76"/>
      <c r="R173" s="76" t="s">
        <v>583</v>
      </c>
      <c r="S173" s="76" t="s">
        <v>583</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hidden="1" outlineLevel="2" x14ac:dyDescent="0.25">
      <c r="A174" s="45"/>
      <c r="B174" s="54"/>
      <c r="C174" s="47">
        <f t="shared" si="25"/>
        <v>3</v>
      </c>
      <c r="D174" s="73"/>
      <c r="E174" s="70"/>
      <c r="F174" s="70" t="s">
        <v>725</v>
      </c>
      <c r="G174" s="73"/>
      <c r="H174" s="76" t="s">
        <v>726</v>
      </c>
      <c r="I174" s="96" t="s">
        <v>698</v>
      </c>
      <c r="J174" s="96"/>
      <c r="K174" s="97">
        <v>4.2999999999999997E-2</v>
      </c>
      <c r="L174" s="97">
        <v>4.2999999999999997E-2</v>
      </c>
      <c r="M174" s="97">
        <v>4.2999999999999997E-2</v>
      </c>
      <c r="N174" s="97">
        <v>4.2999999999999997E-2</v>
      </c>
      <c r="O174" s="97">
        <v>4.2999999999999997E-2</v>
      </c>
      <c r="P174" s="97">
        <v>4.2999999999999997E-2</v>
      </c>
      <c r="Q174" s="76"/>
      <c r="R174" s="76" t="s">
        <v>699</v>
      </c>
      <c r="S174" s="76" t="s">
        <v>583</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hidden="1" outlineLevel="2" x14ac:dyDescent="0.25">
      <c r="A175" s="45"/>
      <c r="B175" s="54"/>
      <c r="C175" s="47">
        <f t="shared" si="25"/>
        <v>3</v>
      </c>
      <c r="D175" s="73"/>
      <c r="E175" s="70"/>
      <c r="F175" s="70" t="s">
        <v>727</v>
      </c>
      <c r="G175" s="73"/>
      <c r="H175" s="76" t="s">
        <v>728</v>
      </c>
      <c r="I175" s="96" t="s">
        <v>698</v>
      </c>
      <c r="J175" s="96"/>
      <c r="K175" s="97">
        <v>0.18</v>
      </c>
      <c r="L175" s="97">
        <v>0.18</v>
      </c>
      <c r="M175" s="76"/>
      <c r="N175" s="76"/>
      <c r="O175" s="76"/>
      <c r="P175" s="76"/>
      <c r="Q175" s="76"/>
      <c r="R175" s="76" t="s">
        <v>583</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4" t="s">
        <v>729</v>
      </c>
      <c r="G176" s="73"/>
      <c r="H176" s="254" t="s">
        <v>730</v>
      </c>
      <c r="I176" s="96"/>
      <c r="J176" s="96" t="s">
        <v>590</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7">INT($C$29)+2</f>
        <v>3</v>
      </c>
      <c r="D177" s="73"/>
      <c r="E177" s="70" t="s">
        <v>731</v>
      </c>
      <c r="F177" s="70" t="s">
        <v>732</v>
      </c>
      <c r="G177" s="73"/>
      <c r="H177" s="76" t="s">
        <v>733</v>
      </c>
      <c r="I177" s="96" t="s">
        <v>734</v>
      </c>
      <c r="J177" s="96"/>
      <c r="K177" s="97">
        <v>25</v>
      </c>
      <c r="L177" s="97">
        <v>25</v>
      </c>
      <c r="M177" s="97">
        <v>25</v>
      </c>
      <c r="N177" s="97">
        <v>25</v>
      </c>
      <c r="O177" s="97">
        <v>25</v>
      </c>
      <c r="P177" s="97">
        <v>25</v>
      </c>
      <c r="Q177" s="76"/>
      <c r="R177" s="76" t="s">
        <v>735</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hidden="1" outlineLevel="2" x14ac:dyDescent="0.25">
      <c r="A178" s="45"/>
      <c r="B178" s="54"/>
      <c r="C178" s="47">
        <f t="shared" si="27"/>
        <v>3</v>
      </c>
      <c r="D178" s="73"/>
      <c r="E178" s="70"/>
      <c r="F178" s="70" t="s">
        <v>736</v>
      </c>
      <c r="G178" s="73"/>
      <c r="H178" s="76" t="s">
        <v>737</v>
      </c>
      <c r="I178" s="96" t="s">
        <v>573</v>
      </c>
      <c r="J178" s="96"/>
      <c r="K178" s="97">
        <v>0.09</v>
      </c>
      <c r="L178" s="97">
        <v>0.09</v>
      </c>
      <c r="M178" s="97">
        <v>0.09</v>
      </c>
      <c r="N178" s="97">
        <v>0.09</v>
      </c>
      <c r="O178" s="97">
        <v>0.09</v>
      </c>
      <c r="P178" s="97">
        <v>0.09</v>
      </c>
      <c r="Q178" s="76"/>
      <c r="R178" s="76" t="s">
        <v>583</v>
      </c>
      <c r="S178" s="76" t="s">
        <v>583</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hidden="1" outlineLevel="2" x14ac:dyDescent="0.25">
      <c r="A179" s="45"/>
      <c r="B179" s="54"/>
      <c r="C179" s="47">
        <f t="shared" si="27"/>
        <v>3</v>
      </c>
      <c r="D179" s="73"/>
      <c r="E179" s="70"/>
      <c r="F179" s="70" t="s">
        <v>738</v>
      </c>
      <c r="G179" s="73"/>
      <c r="H179" s="76" t="s">
        <v>739</v>
      </c>
      <c r="I179" s="96" t="s">
        <v>740</v>
      </c>
      <c r="J179" s="96"/>
      <c r="K179" s="97">
        <v>0.26</v>
      </c>
      <c r="L179" s="97">
        <v>0.26</v>
      </c>
      <c r="M179" s="97">
        <v>0.36</v>
      </c>
      <c r="N179" s="97">
        <v>0.31</v>
      </c>
      <c r="O179" s="97">
        <v>0.36</v>
      </c>
      <c r="P179" s="97">
        <v>0.36</v>
      </c>
      <c r="Q179" s="76"/>
      <c r="R179" s="76" t="s">
        <v>583</v>
      </c>
      <c r="S179" s="76" t="s">
        <v>583</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hidden="1" outlineLevel="2" x14ac:dyDescent="0.25">
      <c r="A180" s="45"/>
      <c r="B180" s="54"/>
      <c r="C180" s="47">
        <f t="shared" si="27"/>
        <v>3</v>
      </c>
      <c r="D180" s="73"/>
      <c r="E180" s="70"/>
      <c r="F180" s="70" t="s">
        <v>741</v>
      </c>
      <c r="G180" s="73"/>
      <c r="H180" s="76" t="s">
        <v>742</v>
      </c>
      <c r="I180" s="96" t="s">
        <v>600</v>
      </c>
      <c r="J180" s="96"/>
      <c r="K180" s="97">
        <v>8.0000000000000007E-5</v>
      </c>
      <c r="L180" s="97">
        <v>8.0000000000000007E-5</v>
      </c>
      <c r="M180" s="97">
        <v>8.0000000000000007E-5</v>
      </c>
      <c r="N180" s="97">
        <v>8.0000000000000007E-5</v>
      </c>
      <c r="O180" s="97">
        <v>8.0000000000000007E-5</v>
      </c>
      <c r="P180" s="97">
        <v>8.0000000000000007E-5</v>
      </c>
      <c r="Q180" s="76"/>
      <c r="R180" s="76" t="s">
        <v>583</v>
      </c>
      <c r="S180" s="76" t="s">
        <v>583</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hidden="1" outlineLevel="2" x14ac:dyDescent="0.25">
      <c r="A181" s="45"/>
      <c r="B181" s="54"/>
      <c r="C181" s="47">
        <f t="shared" si="27"/>
        <v>3</v>
      </c>
      <c r="D181" s="73"/>
      <c r="E181" s="70"/>
      <c r="F181" s="70" t="s">
        <v>743</v>
      </c>
      <c r="G181" s="73"/>
      <c r="H181" s="76" t="s">
        <v>744</v>
      </c>
      <c r="I181" s="96" t="s">
        <v>573</v>
      </c>
      <c r="J181" s="96"/>
      <c r="K181" s="97">
        <v>0.84</v>
      </c>
      <c r="L181" s="97">
        <v>0.84</v>
      </c>
      <c r="M181" s="97">
        <v>0.84</v>
      </c>
      <c r="N181" s="97">
        <v>0.84</v>
      </c>
      <c r="O181" s="97">
        <v>0.84</v>
      </c>
      <c r="P181" s="97">
        <v>0.84</v>
      </c>
      <c r="Q181" s="76"/>
      <c r="R181" s="76" t="s">
        <v>583</v>
      </c>
      <c r="S181" s="76" t="s">
        <v>583</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hidden="1" outlineLevel="2" x14ac:dyDescent="0.25">
      <c r="A182" s="45"/>
      <c r="B182" s="54"/>
      <c r="C182" s="47">
        <f t="shared" si="27"/>
        <v>3</v>
      </c>
      <c r="D182" s="73"/>
      <c r="E182" s="70"/>
      <c r="F182" s="70" t="s">
        <v>745</v>
      </c>
      <c r="G182" s="73"/>
      <c r="H182" s="76" t="s">
        <v>746</v>
      </c>
      <c r="I182" s="96" t="s">
        <v>573</v>
      </c>
      <c r="J182" s="96"/>
      <c r="K182" s="97">
        <v>0.23</v>
      </c>
      <c r="L182" s="97">
        <v>0.23</v>
      </c>
      <c r="M182" s="97">
        <v>0.23</v>
      </c>
      <c r="N182" s="97">
        <v>0.23</v>
      </c>
      <c r="O182" s="97">
        <v>0.23</v>
      </c>
      <c r="P182" s="97">
        <v>0.23</v>
      </c>
      <c r="Q182" s="76"/>
      <c r="R182" s="76" t="s">
        <v>747</v>
      </c>
      <c r="S182" s="76" t="s">
        <v>583</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hidden="1" outlineLevel="2" x14ac:dyDescent="0.25">
      <c r="A183" s="45"/>
      <c r="B183" s="54"/>
      <c r="C183" s="47">
        <f t="shared" si="27"/>
        <v>3</v>
      </c>
      <c r="D183" s="73"/>
      <c r="E183" s="70"/>
      <c r="F183" s="70" t="s">
        <v>748</v>
      </c>
      <c r="G183" s="73"/>
      <c r="H183" s="76" t="s">
        <v>749</v>
      </c>
      <c r="I183" s="96" t="s">
        <v>750</v>
      </c>
      <c r="J183" s="96"/>
      <c r="K183" s="97">
        <v>0.02</v>
      </c>
      <c r="L183" s="97">
        <v>0.02</v>
      </c>
      <c r="M183" s="97">
        <v>2.5000000000000001E-3</v>
      </c>
      <c r="N183" s="97">
        <v>2.5000000000000001E-3</v>
      </c>
      <c r="O183" s="97">
        <v>2.5000000000000001E-3</v>
      </c>
      <c r="P183" s="97">
        <v>2.5000000000000001E-3</v>
      </c>
      <c r="Q183" s="76"/>
      <c r="R183" s="76" t="s">
        <v>747</v>
      </c>
      <c r="S183" s="76" t="s">
        <v>751</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hidden="1" outlineLevel="2" x14ac:dyDescent="0.25">
      <c r="A184" s="45"/>
      <c r="B184" s="54"/>
      <c r="C184" s="47">
        <f t="shared" si="27"/>
        <v>3</v>
      </c>
      <c r="D184" s="73"/>
      <c r="E184" s="70"/>
      <c r="F184" s="70" t="s">
        <v>752</v>
      </c>
      <c r="G184" s="73"/>
      <c r="H184" s="76" t="s">
        <v>753</v>
      </c>
      <c r="I184" s="96" t="s">
        <v>645</v>
      </c>
      <c r="J184" s="96"/>
      <c r="K184" s="97">
        <v>0.9</v>
      </c>
      <c r="L184" s="97">
        <v>0.9</v>
      </c>
      <c r="M184" s="97">
        <v>0.9</v>
      </c>
      <c r="N184" s="97">
        <v>0.9</v>
      </c>
      <c r="O184" s="97">
        <v>0.9</v>
      </c>
      <c r="P184" s="97">
        <v>0.9</v>
      </c>
      <c r="Q184" s="76"/>
      <c r="R184" s="76" t="s">
        <v>583</v>
      </c>
      <c r="S184" s="76" t="s">
        <v>751</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hidden="1" outlineLevel="2" x14ac:dyDescent="0.25">
      <c r="A185" s="45"/>
      <c r="B185" s="54"/>
      <c r="C185" s="47">
        <f t="shared" si="27"/>
        <v>3</v>
      </c>
      <c r="D185" s="73"/>
      <c r="E185" s="70"/>
      <c r="F185" s="70" t="s">
        <v>754</v>
      </c>
      <c r="G185" s="73"/>
      <c r="H185" s="76" t="s">
        <v>755</v>
      </c>
      <c r="I185" s="96" t="s">
        <v>2344</v>
      </c>
      <c r="J185" s="96"/>
      <c r="K185" s="97">
        <v>5.7000000000000003E-5</v>
      </c>
      <c r="L185" s="97">
        <v>5.7000000000000003E-5</v>
      </c>
      <c r="M185" s="97">
        <v>5.7000000000000003E-5</v>
      </c>
      <c r="N185" s="97">
        <v>5.7000000000000003E-5</v>
      </c>
      <c r="O185" s="97">
        <v>5.7000000000000003E-5</v>
      </c>
      <c r="P185" s="97">
        <v>5.7000000000000003E-5</v>
      </c>
      <c r="Q185" s="76"/>
      <c r="R185" s="76" t="s">
        <v>747</v>
      </c>
      <c r="S185" s="76" t="s">
        <v>751</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hidden="1" outlineLevel="2" x14ac:dyDescent="0.25">
      <c r="A186" s="45"/>
      <c r="B186" s="54"/>
      <c r="C186" s="47">
        <f t="shared" si="27"/>
        <v>3</v>
      </c>
      <c r="D186" s="73"/>
      <c r="E186" s="70"/>
      <c r="F186" s="70" t="s">
        <v>756</v>
      </c>
      <c r="G186" s="73"/>
      <c r="H186" s="76" t="s">
        <v>757</v>
      </c>
      <c r="I186" s="96" t="s">
        <v>698</v>
      </c>
      <c r="J186" s="96"/>
      <c r="K186" s="97">
        <v>0.16</v>
      </c>
      <c r="L186" s="97">
        <v>0.16</v>
      </c>
      <c r="M186" s="97">
        <v>0.16</v>
      </c>
      <c r="N186" s="97">
        <v>0.16</v>
      </c>
      <c r="O186" s="97">
        <v>0.16</v>
      </c>
      <c r="P186" s="97">
        <v>0.16</v>
      </c>
      <c r="Q186" s="76"/>
      <c r="R186" s="76" t="s">
        <v>747</v>
      </c>
      <c r="S186" s="76" t="s">
        <v>751</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hidden="1" outlineLevel="2" x14ac:dyDescent="0.25">
      <c r="A187" s="45"/>
      <c r="B187" s="54"/>
      <c r="C187" s="47">
        <f t="shared" si="27"/>
        <v>3</v>
      </c>
      <c r="D187" s="73"/>
      <c r="E187" s="70"/>
      <c r="F187" s="70" t="s">
        <v>758</v>
      </c>
      <c r="G187" s="73"/>
      <c r="H187" s="76" t="s">
        <v>759</v>
      </c>
      <c r="I187" s="96" t="s">
        <v>595</v>
      </c>
      <c r="J187" s="96"/>
      <c r="K187" s="97">
        <v>1.52E-2</v>
      </c>
      <c r="L187" s="97">
        <v>1.52E-2</v>
      </c>
      <c r="M187" s="97">
        <v>1.52E-2</v>
      </c>
      <c r="N187" s="97">
        <v>1.52E-2</v>
      </c>
      <c r="O187" s="97">
        <v>1.52E-2</v>
      </c>
      <c r="P187" s="97">
        <v>1.52E-2</v>
      </c>
      <c r="Q187" s="76"/>
      <c r="R187" s="76" t="s">
        <v>583</v>
      </c>
      <c r="S187" s="76" t="s">
        <v>583</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hidden="1" outlineLevel="2" x14ac:dyDescent="0.25">
      <c r="A188" s="45"/>
      <c r="B188" s="54"/>
      <c r="C188" s="47">
        <f t="shared" si="27"/>
        <v>3</v>
      </c>
      <c r="D188" s="73"/>
      <c r="E188" s="70"/>
      <c r="F188" s="70" t="s">
        <v>760</v>
      </c>
      <c r="G188" s="73"/>
      <c r="H188" s="76" t="s">
        <v>761</v>
      </c>
      <c r="I188" s="96" t="s">
        <v>698</v>
      </c>
      <c r="J188" s="96"/>
      <c r="K188" s="266">
        <v>4.6000000000000001E-4</v>
      </c>
      <c r="L188" s="266">
        <v>4.6000000000000001E-4</v>
      </c>
      <c r="M188" s="97">
        <v>5.2599999999999999E-4</v>
      </c>
      <c r="N188" s="97">
        <v>5.2599999999999999E-4</v>
      </c>
      <c r="O188" s="97">
        <v>5.2599999999999999E-4</v>
      </c>
      <c r="P188" s="97">
        <v>5.2599999999999999E-4</v>
      </c>
      <c r="Q188" s="76"/>
      <c r="R188" s="76" t="s">
        <v>762</v>
      </c>
      <c r="S188" s="76" t="s">
        <v>762</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hidden="1" outlineLevel="2" x14ac:dyDescent="0.25">
      <c r="A189" s="45"/>
      <c r="B189" s="54"/>
      <c r="C189" s="47">
        <f t="shared" si="27"/>
        <v>3</v>
      </c>
      <c r="D189" s="73"/>
      <c r="E189" s="70"/>
      <c r="F189" s="70" t="s">
        <v>763</v>
      </c>
      <c r="G189" s="73"/>
      <c r="H189" s="76" t="s">
        <v>764</v>
      </c>
      <c r="I189" s="96" t="s">
        <v>573</v>
      </c>
      <c r="J189" s="96"/>
      <c r="K189" s="266">
        <v>1.47E-4</v>
      </c>
      <c r="L189" s="266">
        <v>1.47E-4</v>
      </c>
      <c r="M189" s="97">
        <v>1.61E-2</v>
      </c>
      <c r="N189" s="97">
        <v>1.29E-2</v>
      </c>
      <c r="O189" s="97">
        <v>1.61E-2</v>
      </c>
      <c r="P189" s="97">
        <v>1.61E-2</v>
      </c>
      <c r="Q189" s="76"/>
      <c r="R189" s="76" t="s">
        <v>762</v>
      </c>
      <c r="S189" s="76" t="s">
        <v>762</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hidden="1" outlineLevel="2" x14ac:dyDescent="0.25">
      <c r="A190" s="45"/>
      <c r="B190" s="54"/>
      <c r="C190" s="47">
        <f t="shared" si="27"/>
        <v>3</v>
      </c>
      <c r="D190" s="73"/>
      <c r="E190" s="70"/>
      <c r="F190" s="70" t="s">
        <v>765</v>
      </c>
      <c r="G190" s="73"/>
      <c r="H190" s="76" t="s">
        <v>766</v>
      </c>
      <c r="I190" s="96" t="s">
        <v>767</v>
      </c>
      <c r="J190" s="96"/>
      <c r="K190" s="97">
        <v>3.375E-3</v>
      </c>
      <c r="L190" s="97">
        <v>3.375E-3</v>
      </c>
      <c r="M190" s="97">
        <v>4.2200000000000001E-2</v>
      </c>
      <c r="N190" s="97">
        <v>3.3799999999999997E-2</v>
      </c>
      <c r="O190" s="97">
        <v>4.2200000000000001E-2</v>
      </c>
      <c r="P190" s="97">
        <v>4.2200000000000001E-2</v>
      </c>
      <c r="Q190" s="76"/>
      <c r="R190" s="76" t="s">
        <v>762</v>
      </c>
      <c r="S190" s="76" t="s">
        <v>762</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hidden="1" outlineLevel="2" x14ac:dyDescent="0.25">
      <c r="A191" s="45"/>
      <c r="B191" s="54"/>
      <c r="C191" s="47">
        <f t="shared" si="27"/>
        <v>3</v>
      </c>
      <c r="D191" s="73"/>
      <c r="E191" s="70"/>
      <c r="F191" s="70" t="s">
        <v>768</v>
      </c>
      <c r="G191" s="73"/>
      <c r="H191" s="76" t="s">
        <v>769</v>
      </c>
      <c r="I191" s="96" t="s">
        <v>770</v>
      </c>
      <c r="J191" s="96"/>
      <c r="K191" s="76"/>
      <c r="L191" s="76"/>
      <c r="M191" s="97">
        <v>1.1E-4</v>
      </c>
      <c r="N191" s="97">
        <v>1.1E-4</v>
      </c>
      <c r="O191" s="97">
        <v>1.1E-4</v>
      </c>
      <c r="P191" s="97">
        <v>1.1E-4</v>
      </c>
      <c r="Q191" s="76"/>
      <c r="R191" s="76"/>
      <c r="S191" s="76" t="s">
        <v>583</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771</v>
      </c>
      <c r="G192" s="73"/>
      <c r="H192" s="76" t="s">
        <v>772</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773</v>
      </c>
      <c r="G193" s="73"/>
      <c r="H193" s="76" t="s">
        <v>774</v>
      </c>
      <c r="I193" s="96" t="s">
        <v>2343</v>
      </c>
      <c r="J193" s="96"/>
      <c r="K193" s="97">
        <v>2.5999999999999999E-3</v>
      </c>
      <c r="L193" s="97">
        <v>2.5999999999999999E-3</v>
      </c>
      <c r="M193" s="97">
        <v>2.5999999999999999E-3</v>
      </c>
      <c r="N193" s="97">
        <v>2.5999999999999999E-3</v>
      </c>
      <c r="O193" s="97">
        <v>2.5999999999999999E-3</v>
      </c>
      <c r="P193" s="97">
        <v>2.5999999999999999E-3</v>
      </c>
      <c r="Q193" s="76"/>
      <c r="R193" s="76"/>
      <c r="S193" s="76" t="s">
        <v>583</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775</v>
      </c>
      <c r="G194" s="73"/>
      <c r="H194" s="76" t="s">
        <v>776</v>
      </c>
      <c r="I194" s="96" t="s">
        <v>777</v>
      </c>
      <c r="J194" s="96"/>
      <c r="K194" s="97">
        <v>40</v>
      </c>
      <c r="L194" s="97">
        <v>40</v>
      </c>
      <c r="M194" s="97">
        <v>5</v>
      </c>
      <c r="N194" s="97">
        <v>5</v>
      </c>
      <c r="O194" s="97">
        <v>5</v>
      </c>
      <c r="P194" s="97">
        <v>5</v>
      </c>
      <c r="Q194" s="76"/>
      <c r="R194" s="76" t="s">
        <v>583</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778</v>
      </c>
      <c r="G195" s="73"/>
      <c r="H195" s="76" t="s">
        <v>779</v>
      </c>
      <c r="I195" s="96" t="s">
        <v>780</v>
      </c>
      <c r="J195" s="96"/>
      <c r="K195" s="97">
        <v>100</v>
      </c>
      <c r="L195" s="97">
        <v>100</v>
      </c>
      <c r="M195" s="97">
        <v>100</v>
      </c>
      <c r="N195" s="97">
        <v>100</v>
      </c>
      <c r="O195" s="97">
        <v>100</v>
      </c>
      <c r="P195" s="97">
        <v>100</v>
      </c>
      <c r="Q195" s="76"/>
      <c r="R195" s="76" t="s">
        <v>583</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781</v>
      </c>
      <c r="G196" s="73"/>
      <c r="H196" s="76" t="s">
        <v>782</v>
      </c>
      <c r="I196" s="96" t="s">
        <v>780</v>
      </c>
      <c r="J196" s="96"/>
      <c r="K196" s="97">
        <v>100</v>
      </c>
      <c r="L196" s="97">
        <v>100</v>
      </c>
      <c r="M196" s="97">
        <v>100</v>
      </c>
      <c r="N196" s="97">
        <v>100</v>
      </c>
      <c r="O196" s="97">
        <v>100</v>
      </c>
      <c r="P196" s="97">
        <v>100</v>
      </c>
      <c r="Q196" s="76"/>
      <c r="R196" s="76" t="s">
        <v>583</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4" t="s">
        <v>783</v>
      </c>
      <c r="G197" s="73"/>
      <c r="H197" s="254" t="s">
        <v>784</v>
      </c>
      <c r="I197" s="96"/>
      <c r="J197" s="96" t="s">
        <v>590</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785</v>
      </c>
      <c r="F198" s="70" t="s">
        <v>786</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30">INT($C$29)+2</f>
        <v>3</v>
      </c>
      <c r="D199" s="73"/>
      <c r="E199" s="70"/>
      <c r="F199" s="70" t="s">
        <v>787</v>
      </c>
      <c r="G199" s="73"/>
      <c r="H199" s="76" t="s">
        <v>788</v>
      </c>
      <c r="I199" s="96" t="s">
        <v>573</v>
      </c>
      <c r="J199" s="96"/>
      <c r="K199" s="97">
        <v>0.3</v>
      </c>
      <c r="L199" s="97">
        <v>0.3</v>
      </c>
      <c r="M199" s="97">
        <v>0.3</v>
      </c>
      <c r="N199" s="97">
        <v>0.3</v>
      </c>
      <c r="O199" s="97">
        <v>0.3</v>
      </c>
      <c r="P199" s="97">
        <v>0.3</v>
      </c>
      <c r="Q199" s="76"/>
      <c r="R199" s="76" t="s">
        <v>789</v>
      </c>
      <c r="S199" s="76" t="s">
        <v>789</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hidden="1" outlineLevel="2" x14ac:dyDescent="0.25">
      <c r="A200" s="45"/>
      <c r="B200" s="54"/>
      <c r="C200" s="47">
        <f t="shared" si="30"/>
        <v>3</v>
      </c>
      <c r="D200" s="73"/>
      <c r="E200" s="70"/>
      <c r="F200" s="70" t="s">
        <v>790</v>
      </c>
      <c r="G200" s="73"/>
      <c r="H200" s="76" t="s">
        <v>791</v>
      </c>
      <c r="I200" s="96" t="s">
        <v>573</v>
      </c>
      <c r="J200" s="96"/>
      <c r="K200" s="97">
        <v>0.25</v>
      </c>
      <c r="L200" s="97">
        <v>0.25</v>
      </c>
      <c r="M200" s="97">
        <v>0.25</v>
      </c>
      <c r="N200" s="97">
        <v>0.25</v>
      </c>
      <c r="O200" s="97">
        <v>0.25</v>
      </c>
      <c r="P200" s="97">
        <v>0.25</v>
      </c>
      <c r="Q200" s="76"/>
      <c r="R200" s="76" t="s">
        <v>789</v>
      </c>
      <c r="S200" s="76" t="s">
        <v>789</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hidden="1" outlineLevel="2" x14ac:dyDescent="0.25">
      <c r="A201" s="45"/>
      <c r="B201" s="54"/>
      <c r="C201" s="47">
        <f t="shared" si="30"/>
        <v>3</v>
      </c>
      <c r="D201" s="73"/>
      <c r="E201" s="70"/>
      <c r="F201" s="70" t="s">
        <v>792</v>
      </c>
      <c r="G201" s="73"/>
      <c r="H201" s="76" t="s">
        <v>793</v>
      </c>
      <c r="I201" s="96" t="s">
        <v>573</v>
      </c>
      <c r="J201" s="96"/>
      <c r="K201" s="97">
        <v>0.1</v>
      </c>
      <c r="L201" s="97">
        <v>0.1</v>
      </c>
      <c r="M201" s="97">
        <v>0.1</v>
      </c>
      <c r="N201" s="97">
        <v>0.1</v>
      </c>
      <c r="O201" s="97">
        <v>0.1</v>
      </c>
      <c r="P201" s="97">
        <v>0.1</v>
      </c>
      <c r="Q201" s="76"/>
      <c r="R201" s="76" t="s">
        <v>789</v>
      </c>
      <c r="S201" s="76" t="s">
        <v>789</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hidden="1" outlineLevel="2" x14ac:dyDescent="0.25">
      <c r="A202" s="45"/>
      <c r="B202" s="54"/>
      <c r="C202" s="47">
        <f t="shared" si="30"/>
        <v>3</v>
      </c>
      <c r="D202" s="73"/>
      <c r="E202" s="70"/>
      <c r="F202" s="70" t="s">
        <v>794</v>
      </c>
      <c r="G202" s="73"/>
      <c r="H202" s="76" t="s">
        <v>795</v>
      </c>
      <c r="I202" s="96" t="s">
        <v>617</v>
      </c>
      <c r="J202" s="96"/>
      <c r="K202" s="97">
        <v>7.0000000000000001E-3</v>
      </c>
      <c r="L202" s="97">
        <v>7.0000000000000001E-3</v>
      </c>
      <c r="M202" s="97">
        <v>7.0000000000000001E-3</v>
      </c>
      <c r="N202" s="97">
        <v>7.0000000000000001E-3</v>
      </c>
      <c r="O202" s="97">
        <v>7.0000000000000001E-3</v>
      </c>
      <c r="P202" s="97">
        <v>7.0000000000000001E-3</v>
      </c>
      <c r="Q202" s="76"/>
      <c r="R202" s="76" t="s">
        <v>789</v>
      </c>
      <c r="S202" s="76" t="s">
        <v>789</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hidden="1" outlineLevel="2" x14ac:dyDescent="0.25">
      <c r="A203" s="45"/>
      <c r="B203" s="54"/>
      <c r="C203" s="47">
        <f t="shared" si="30"/>
        <v>3</v>
      </c>
      <c r="D203" s="73"/>
      <c r="E203" s="70"/>
      <c r="F203" s="70" t="s">
        <v>796</v>
      </c>
      <c r="G203" s="73"/>
      <c r="H203" s="76" t="s">
        <v>797</v>
      </c>
      <c r="I203" s="96" t="s">
        <v>617</v>
      </c>
      <c r="J203" s="96"/>
      <c r="K203" s="97">
        <v>5.0000000000000001E-3</v>
      </c>
      <c r="L203" s="97">
        <v>5.0000000000000001E-3</v>
      </c>
      <c r="M203" s="97">
        <v>5.0000000000000001E-3</v>
      </c>
      <c r="N203" s="97">
        <v>5.0000000000000001E-3</v>
      </c>
      <c r="O203" s="97">
        <v>5.0000000000000001E-3</v>
      </c>
      <c r="P203" s="97">
        <v>5.0000000000000001E-3</v>
      </c>
      <c r="Q203" s="76"/>
      <c r="R203" s="76" t="s">
        <v>789</v>
      </c>
      <c r="S203" s="76" t="s">
        <v>789</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hidden="1" outlineLevel="2" x14ac:dyDescent="0.25">
      <c r="A204" s="45"/>
      <c r="B204" s="54"/>
      <c r="C204" s="47">
        <f t="shared" si="30"/>
        <v>3</v>
      </c>
      <c r="D204" s="73"/>
      <c r="E204" s="70"/>
      <c r="F204" s="70" t="s">
        <v>798</v>
      </c>
      <c r="G204" s="73"/>
      <c r="H204" s="76" t="s">
        <v>799</v>
      </c>
      <c r="I204" s="96" t="s">
        <v>573</v>
      </c>
      <c r="J204" s="96"/>
      <c r="K204" s="97">
        <v>0.35</v>
      </c>
      <c r="L204" s="97">
        <v>0.35</v>
      </c>
      <c r="M204" s="97">
        <v>0.35</v>
      </c>
      <c r="N204" s="97">
        <v>0.35</v>
      </c>
      <c r="O204" s="97">
        <v>0.35</v>
      </c>
      <c r="P204" s="97">
        <v>0.35</v>
      </c>
      <c r="Q204" s="76"/>
      <c r="R204" s="76" t="s">
        <v>789</v>
      </c>
      <c r="S204" s="76" t="s">
        <v>789</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800</v>
      </c>
      <c r="G205" s="73"/>
      <c r="H205" s="76" t="s">
        <v>801</v>
      </c>
      <c r="I205" s="96" t="s">
        <v>573</v>
      </c>
      <c r="J205" s="96"/>
      <c r="K205" s="97">
        <v>0.1</v>
      </c>
      <c r="L205" s="97">
        <v>0.1</v>
      </c>
      <c r="M205" s="97">
        <v>0.1</v>
      </c>
      <c r="N205" s="97">
        <v>0.1</v>
      </c>
      <c r="O205" s="97">
        <v>0.1</v>
      </c>
      <c r="P205" s="97">
        <v>0.1</v>
      </c>
      <c r="Q205" s="76"/>
      <c r="R205" s="76" t="s">
        <v>747</v>
      </c>
      <c r="S205" s="76" t="s">
        <v>789</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4" t="s">
        <v>802</v>
      </c>
      <c r="G206" s="73"/>
      <c r="H206" s="254" t="s">
        <v>803</v>
      </c>
      <c r="I206" s="96"/>
      <c r="J206" s="96" t="s">
        <v>590</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804</v>
      </c>
      <c r="F207" s="70" t="s">
        <v>805</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2">INT($C$29)+2</f>
        <v>3</v>
      </c>
      <c r="D208" s="73"/>
      <c r="E208" s="70"/>
      <c r="F208" s="70" t="s">
        <v>806</v>
      </c>
      <c r="G208" s="73"/>
      <c r="H208" s="76" t="s">
        <v>807</v>
      </c>
      <c r="I208" s="96" t="s">
        <v>573</v>
      </c>
      <c r="J208" s="96"/>
      <c r="K208" s="97">
        <v>0.05</v>
      </c>
      <c r="L208" s="97">
        <v>0.05</v>
      </c>
      <c r="M208" s="97">
        <v>0.05</v>
      </c>
      <c r="N208" s="97">
        <v>0.05</v>
      </c>
      <c r="O208" s="97">
        <v>0.05</v>
      </c>
      <c r="P208" s="97">
        <v>0.05</v>
      </c>
      <c r="Q208" s="76"/>
      <c r="R208" s="76" t="s">
        <v>808</v>
      </c>
      <c r="S208" s="76" t="s">
        <v>808</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hidden="1" outlineLevel="2" x14ac:dyDescent="0.25">
      <c r="A209" s="45"/>
      <c r="B209" s="54"/>
      <c r="C209" s="47">
        <f t="shared" si="32"/>
        <v>3</v>
      </c>
      <c r="D209" s="73"/>
      <c r="E209" s="70"/>
      <c r="F209" s="70" t="s">
        <v>809</v>
      </c>
      <c r="G209" s="73"/>
      <c r="H209" s="76" t="s">
        <v>810</v>
      </c>
      <c r="I209" s="96" t="s">
        <v>573</v>
      </c>
      <c r="J209" s="96"/>
      <c r="K209" s="97">
        <v>0.85</v>
      </c>
      <c r="L209" s="97">
        <v>0.85</v>
      </c>
      <c r="M209" s="97">
        <v>0.85</v>
      </c>
      <c r="N209" s="97">
        <v>0.85</v>
      </c>
      <c r="O209" s="97">
        <v>0.85</v>
      </c>
      <c r="P209" s="97">
        <v>0.85</v>
      </c>
      <c r="Q209" s="76"/>
      <c r="R209" s="76" t="s">
        <v>808</v>
      </c>
      <c r="S209" s="76" t="s">
        <v>808</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hidden="1" outlineLevel="2" x14ac:dyDescent="0.25">
      <c r="A210" s="45"/>
      <c r="B210" s="54"/>
      <c r="C210" s="47">
        <f t="shared" si="32"/>
        <v>3</v>
      </c>
      <c r="D210" s="73"/>
      <c r="E210" s="70"/>
      <c r="F210" s="70" t="s">
        <v>811</v>
      </c>
      <c r="G210" s="73"/>
      <c r="H210" s="76" t="s">
        <v>812</v>
      </c>
      <c r="I210" s="96" t="s">
        <v>573</v>
      </c>
      <c r="J210" s="96"/>
      <c r="K210" s="97">
        <v>5.5</v>
      </c>
      <c r="L210" s="97">
        <v>5.5</v>
      </c>
      <c r="M210" s="97">
        <v>5.5</v>
      </c>
      <c r="N210" s="97">
        <v>5.5</v>
      </c>
      <c r="O210" s="97">
        <v>5.5</v>
      </c>
      <c r="P210" s="97">
        <v>5.5</v>
      </c>
      <c r="Q210" s="76"/>
      <c r="R210" s="76" t="s">
        <v>808</v>
      </c>
      <c r="S210" s="76" t="s">
        <v>808</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hidden="1" outlineLevel="2" x14ac:dyDescent="0.25">
      <c r="A211" s="45"/>
      <c r="B211" s="54"/>
      <c r="C211" s="47">
        <f t="shared" si="32"/>
        <v>3</v>
      </c>
      <c r="D211" s="73"/>
      <c r="E211" s="70"/>
      <c r="F211" s="70" t="s">
        <v>813</v>
      </c>
      <c r="G211" s="73"/>
      <c r="H211" s="76" t="s">
        <v>814</v>
      </c>
      <c r="I211" s="96" t="s">
        <v>573</v>
      </c>
      <c r="J211" s="96"/>
      <c r="K211" s="97">
        <v>0.17799999999999999</v>
      </c>
      <c r="L211" s="97">
        <v>0.17799999999999999</v>
      </c>
      <c r="M211" s="97">
        <v>0.17799999999999999</v>
      </c>
      <c r="N211" s="97">
        <v>0.17799999999999999</v>
      </c>
      <c r="O211" s="97">
        <v>0.17799999999999999</v>
      </c>
      <c r="P211" s="97">
        <v>0.17799999999999999</v>
      </c>
      <c r="Q211" s="76"/>
      <c r="R211" s="76" t="s">
        <v>808</v>
      </c>
      <c r="S211" s="76" t="s">
        <v>808</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hidden="1" outlineLevel="2" x14ac:dyDescent="0.25">
      <c r="A212" s="45"/>
      <c r="B212" s="54"/>
      <c r="C212" s="47">
        <f t="shared" si="32"/>
        <v>3</v>
      </c>
      <c r="D212" s="73"/>
      <c r="E212" s="70"/>
      <c r="F212" s="70" t="s">
        <v>815</v>
      </c>
      <c r="G212" s="73"/>
      <c r="H212" s="76" t="s">
        <v>816</v>
      </c>
      <c r="I212" s="96" t="s">
        <v>645</v>
      </c>
      <c r="J212" s="96"/>
      <c r="K212" s="97">
        <v>0.92</v>
      </c>
      <c r="L212" s="97">
        <v>0.92</v>
      </c>
      <c r="M212" s="97">
        <v>0.92</v>
      </c>
      <c r="N212" s="97">
        <v>0.92</v>
      </c>
      <c r="O212" s="97">
        <v>0.92</v>
      </c>
      <c r="P212" s="97">
        <v>0.92</v>
      </c>
      <c r="Q212" s="76"/>
      <c r="R212" s="76" t="s">
        <v>699</v>
      </c>
      <c r="S212" s="76" t="s">
        <v>699</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hidden="1" outlineLevel="2" x14ac:dyDescent="0.25">
      <c r="A213" s="45"/>
      <c r="B213" s="54"/>
      <c r="C213" s="47">
        <f t="shared" si="32"/>
        <v>3</v>
      </c>
      <c r="D213" s="73"/>
      <c r="E213" s="70"/>
      <c r="F213" s="70" t="s">
        <v>817</v>
      </c>
      <c r="G213" s="73"/>
      <c r="H213" s="76" t="s">
        <v>818</v>
      </c>
      <c r="I213" s="96" t="s">
        <v>573</v>
      </c>
      <c r="J213" s="96"/>
      <c r="K213" s="97">
        <v>1</v>
      </c>
      <c r="L213" s="97">
        <v>1</v>
      </c>
      <c r="M213" s="97">
        <v>1</v>
      </c>
      <c r="N213" s="97">
        <v>1</v>
      </c>
      <c r="O213" s="97">
        <v>1</v>
      </c>
      <c r="P213" s="97">
        <v>1</v>
      </c>
      <c r="Q213" s="76"/>
      <c r="R213" s="76" t="s">
        <v>762</v>
      </c>
      <c r="S213" s="76" t="s">
        <v>762</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819</v>
      </c>
      <c r="G214" s="73"/>
      <c r="H214" s="76" t="s">
        <v>820</v>
      </c>
      <c r="I214" s="96" t="s">
        <v>573</v>
      </c>
      <c r="J214" s="96"/>
      <c r="K214" s="97">
        <v>0.6</v>
      </c>
      <c r="L214" s="97">
        <v>0.6</v>
      </c>
      <c r="M214" s="97">
        <v>0.6</v>
      </c>
      <c r="N214" s="97">
        <v>0.6</v>
      </c>
      <c r="O214" s="97">
        <v>0.6</v>
      </c>
      <c r="P214" s="97">
        <v>0.6</v>
      </c>
      <c r="Q214" s="76"/>
      <c r="R214" s="76" t="s">
        <v>762</v>
      </c>
      <c r="S214" s="76" t="s">
        <v>762</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821</v>
      </c>
      <c r="G215" s="73"/>
      <c r="H215" s="76" t="s">
        <v>822</v>
      </c>
      <c r="I215" s="96" t="s">
        <v>573</v>
      </c>
      <c r="J215" s="96"/>
      <c r="K215" s="97">
        <v>0.25</v>
      </c>
      <c r="L215" s="97">
        <v>0.25</v>
      </c>
      <c r="M215" s="97">
        <v>0.25</v>
      </c>
      <c r="N215" s="97">
        <v>0.25</v>
      </c>
      <c r="O215" s="97">
        <v>0.25</v>
      </c>
      <c r="P215" s="97">
        <v>0.25</v>
      </c>
      <c r="Q215" s="76"/>
      <c r="R215" s="76" t="s">
        <v>762</v>
      </c>
      <c r="S215" s="76" t="s">
        <v>762</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823</v>
      </c>
      <c r="G216" s="73"/>
      <c r="H216" s="76" t="s">
        <v>824</v>
      </c>
      <c r="I216" s="96" t="s">
        <v>573</v>
      </c>
      <c r="J216" s="96"/>
      <c r="K216" s="97">
        <v>0.9</v>
      </c>
      <c r="L216" s="97">
        <v>0.9</v>
      </c>
      <c r="M216" s="97">
        <v>0.9</v>
      </c>
      <c r="N216" s="97">
        <v>0.9</v>
      </c>
      <c r="O216" s="97">
        <v>0.9</v>
      </c>
      <c r="P216" s="97">
        <v>0.9</v>
      </c>
      <c r="Q216" s="76"/>
      <c r="R216" s="76" t="s">
        <v>825</v>
      </c>
      <c r="S216" s="76" t="s">
        <v>825</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4" t="s">
        <v>826</v>
      </c>
      <c r="G217" s="73"/>
      <c r="H217" s="254" t="s">
        <v>827</v>
      </c>
      <c r="I217" s="96"/>
      <c r="J217" s="96" t="s">
        <v>590</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828</v>
      </c>
      <c r="F218" s="70" t="s">
        <v>829</v>
      </c>
      <c r="G218" s="73"/>
      <c r="H218" s="76" t="s">
        <v>830</v>
      </c>
      <c r="I218" s="96" t="s">
        <v>602</v>
      </c>
      <c r="J218" s="96"/>
      <c r="K218" s="97">
        <v>90</v>
      </c>
      <c r="L218" s="97">
        <v>90</v>
      </c>
      <c r="M218" s="97">
        <v>0</v>
      </c>
      <c r="N218" s="97">
        <v>0</v>
      </c>
      <c r="O218" s="97">
        <v>0</v>
      </c>
      <c r="P218" s="97">
        <v>0</v>
      </c>
      <c r="Q218" s="76"/>
      <c r="R218" s="76" t="s">
        <v>831</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hidden="1" outlineLevel="2" x14ac:dyDescent="0.25">
      <c r="A219" s="45"/>
      <c r="B219" s="54"/>
      <c r="C219" s="47">
        <f t="shared" ref="C219:C231" si="35">INT($C$29)+2</f>
        <v>3</v>
      </c>
      <c r="D219" s="73"/>
      <c r="E219" s="70"/>
      <c r="F219" s="70" t="s">
        <v>832</v>
      </c>
      <c r="G219" s="73"/>
      <c r="H219" s="76" t="s">
        <v>833</v>
      </c>
      <c r="I219" s="96" t="s">
        <v>602</v>
      </c>
      <c r="J219" s="96"/>
      <c r="K219" s="97">
        <v>150</v>
      </c>
      <c r="L219" s="97">
        <v>150</v>
      </c>
      <c r="M219" s="97">
        <v>285</v>
      </c>
      <c r="N219" s="97">
        <v>285</v>
      </c>
      <c r="O219" s="97">
        <v>285</v>
      </c>
      <c r="P219" s="97">
        <v>285</v>
      </c>
      <c r="Q219" s="76"/>
      <c r="R219" s="76" t="s">
        <v>834</v>
      </c>
      <c r="S219" s="76" t="s">
        <v>834</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hidden="1" outlineLevel="2" x14ac:dyDescent="0.25">
      <c r="A220" s="45"/>
      <c r="B220" s="54"/>
      <c r="C220" s="47">
        <f t="shared" si="35"/>
        <v>3</v>
      </c>
      <c r="D220" s="73"/>
      <c r="E220" s="70"/>
      <c r="F220" s="70" t="s">
        <v>835</v>
      </c>
      <c r="G220" s="73"/>
      <c r="H220" s="76" t="s">
        <v>836</v>
      </c>
      <c r="I220" s="96" t="s">
        <v>573</v>
      </c>
      <c r="J220" s="96"/>
      <c r="K220" s="97">
        <v>1.304</v>
      </c>
      <c r="L220" s="97">
        <v>1.304</v>
      </c>
      <c r="M220" s="97">
        <v>2.2000000000000002</v>
      </c>
      <c r="N220" s="97">
        <v>2.2000000000000002</v>
      </c>
      <c r="O220" s="97">
        <v>2.2000000000000002</v>
      </c>
      <c r="P220" s="97">
        <v>2.2000000000000002</v>
      </c>
      <c r="Q220" s="76"/>
      <c r="R220" s="76" t="s">
        <v>834</v>
      </c>
      <c r="S220" s="76" t="s">
        <v>834</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hidden="1" outlineLevel="2" x14ac:dyDescent="0.25">
      <c r="A221" s="45"/>
      <c r="B221" s="54"/>
      <c r="C221" s="47">
        <f t="shared" si="35"/>
        <v>3</v>
      </c>
      <c r="D221" s="73"/>
      <c r="E221" s="70"/>
      <c r="F221" s="70" t="s">
        <v>837</v>
      </c>
      <c r="G221" s="73"/>
      <c r="H221" s="76" t="s">
        <v>836</v>
      </c>
      <c r="I221" s="96" t="s">
        <v>573</v>
      </c>
      <c r="J221" s="96"/>
      <c r="K221" s="97">
        <v>2.625</v>
      </c>
      <c r="L221" s="97">
        <v>2.625</v>
      </c>
      <c r="M221" s="97">
        <v>1.77</v>
      </c>
      <c r="N221" s="97">
        <v>1.77</v>
      </c>
      <c r="O221" s="97">
        <v>1.77</v>
      </c>
      <c r="P221" s="97">
        <v>1.77</v>
      </c>
      <c r="Q221" s="76"/>
      <c r="R221" s="76" t="s">
        <v>834</v>
      </c>
      <c r="S221" s="76" t="s">
        <v>834</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hidden="1" outlineLevel="2" x14ac:dyDescent="0.25">
      <c r="A222" s="45"/>
      <c r="B222" s="54"/>
      <c r="C222" s="47">
        <f t="shared" si="35"/>
        <v>3</v>
      </c>
      <c r="D222" s="73"/>
      <c r="E222" s="70"/>
      <c r="F222" s="70" t="s">
        <v>838</v>
      </c>
      <c r="G222" s="73"/>
      <c r="H222" s="76" t="s">
        <v>839</v>
      </c>
      <c r="I222" s="96" t="s">
        <v>573</v>
      </c>
      <c r="J222" s="96"/>
      <c r="K222" s="97">
        <v>0.33</v>
      </c>
      <c r="L222" s="97">
        <v>0.33</v>
      </c>
      <c r="M222" s="97">
        <v>0.33</v>
      </c>
      <c r="N222" s="97">
        <v>0.33</v>
      </c>
      <c r="O222" s="97">
        <v>0.33</v>
      </c>
      <c r="P222" s="97">
        <v>0.33</v>
      </c>
      <c r="Q222" s="76"/>
      <c r="R222" s="76" t="s">
        <v>834</v>
      </c>
      <c r="S222" s="76" t="s">
        <v>834</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hidden="1" outlineLevel="2" x14ac:dyDescent="0.25">
      <c r="A223" s="45"/>
      <c r="B223" s="54"/>
      <c r="C223" s="47">
        <f t="shared" si="35"/>
        <v>3</v>
      </c>
      <c r="D223" s="73"/>
      <c r="E223" s="70"/>
      <c r="F223" s="70" t="s">
        <v>840</v>
      </c>
      <c r="G223" s="73"/>
      <c r="H223" s="76" t="s">
        <v>841</v>
      </c>
      <c r="I223" s="96" t="s">
        <v>842</v>
      </c>
      <c r="J223" s="96"/>
      <c r="K223" s="97">
        <v>1.43</v>
      </c>
      <c r="L223" s="97">
        <v>1.43</v>
      </c>
      <c r="M223" s="97">
        <v>1.8</v>
      </c>
      <c r="N223" s="97">
        <v>1.8</v>
      </c>
      <c r="O223" s="97">
        <v>1.8</v>
      </c>
      <c r="P223" s="97">
        <v>1.8</v>
      </c>
      <c r="Q223" s="76"/>
      <c r="R223" s="76" t="s">
        <v>834</v>
      </c>
      <c r="S223" s="76" t="s">
        <v>834</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hidden="1" outlineLevel="2" x14ac:dyDescent="0.25">
      <c r="A224" s="45"/>
      <c r="B224" s="54"/>
      <c r="C224" s="47">
        <f t="shared" si="35"/>
        <v>3</v>
      </c>
      <c r="D224" s="73"/>
      <c r="E224" s="70"/>
      <c r="F224" s="70" t="s">
        <v>843</v>
      </c>
      <c r="G224" s="73"/>
      <c r="H224" s="76" t="s">
        <v>844</v>
      </c>
      <c r="I224" s="96" t="s">
        <v>573</v>
      </c>
      <c r="J224" s="96"/>
      <c r="K224" s="97">
        <v>3.38</v>
      </c>
      <c r="L224" s="97">
        <v>3.38</v>
      </c>
      <c r="M224" s="97">
        <v>2.42</v>
      </c>
      <c r="N224" s="97">
        <v>2.42</v>
      </c>
      <c r="O224" s="97">
        <v>2.42</v>
      </c>
      <c r="P224" s="97">
        <v>2.42</v>
      </c>
      <c r="Q224" s="76"/>
      <c r="R224" s="76" t="s">
        <v>834</v>
      </c>
      <c r="S224" s="76" t="s">
        <v>834</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hidden="1" outlineLevel="2" x14ac:dyDescent="0.25">
      <c r="A225" s="45"/>
      <c r="B225" s="54"/>
      <c r="C225" s="47">
        <f t="shared" si="35"/>
        <v>3</v>
      </c>
      <c r="D225" s="73"/>
      <c r="E225" s="70"/>
      <c r="F225" s="70" t="s">
        <v>845</v>
      </c>
      <c r="G225" s="73"/>
      <c r="H225" s="76" t="s">
        <v>846</v>
      </c>
      <c r="I225" s="96" t="s">
        <v>573</v>
      </c>
      <c r="J225" s="96"/>
      <c r="K225" s="97">
        <v>0.91</v>
      </c>
      <c r="L225" s="97">
        <v>0.91</v>
      </c>
      <c r="M225" s="97">
        <v>1.1599999999999999</v>
      </c>
      <c r="N225" s="97">
        <v>1.1599999999999999</v>
      </c>
      <c r="O225" s="97">
        <v>1.1599999999999999</v>
      </c>
      <c r="P225" s="97">
        <v>1.1599999999999999</v>
      </c>
      <c r="Q225" s="76"/>
      <c r="R225" s="76" t="s">
        <v>834</v>
      </c>
      <c r="S225" s="76" t="s">
        <v>834</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hidden="1" outlineLevel="2" x14ac:dyDescent="0.25">
      <c r="A226" s="45"/>
      <c r="B226" s="54"/>
      <c r="C226" s="47">
        <f t="shared" si="35"/>
        <v>3</v>
      </c>
      <c r="D226" s="73"/>
      <c r="E226" s="70"/>
      <c r="F226" s="70" t="s">
        <v>847</v>
      </c>
      <c r="G226" s="73"/>
      <c r="H226" s="76" t="s">
        <v>848</v>
      </c>
      <c r="I226" s="96" t="s">
        <v>849</v>
      </c>
      <c r="J226" s="96"/>
      <c r="K226" s="97">
        <v>4.33</v>
      </c>
      <c r="L226" s="97">
        <v>4.33</v>
      </c>
      <c r="M226" s="97">
        <v>4.1100000000000003</v>
      </c>
      <c r="N226" s="97">
        <v>4.1100000000000003</v>
      </c>
      <c r="O226" s="97">
        <v>4.1100000000000003</v>
      </c>
      <c r="P226" s="97">
        <v>4.1100000000000003</v>
      </c>
      <c r="Q226" s="76"/>
      <c r="R226" s="76" t="s">
        <v>834</v>
      </c>
      <c r="S226" s="76" t="s">
        <v>834</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hidden="1" outlineLevel="2" x14ac:dyDescent="0.25">
      <c r="A227" s="45"/>
      <c r="B227" s="54"/>
      <c r="C227" s="47">
        <f t="shared" si="35"/>
        <v>3</v>
      </c>
      <c r="D227" s="73"/>
      <c r="E227" s="70"/>
      <c r="F227" s="70" t="s">
        <v>850</v>
      </c>
      <c r="G227" s="73"/>
      <c r="H227" s="76" t="s">
        <v>851</v>
      </c>
      <c r="I227" s="96" t="s">
        <v>573</v>
      </c>
      <c r="J227" s="96"/>
      <c r="K227" s="97">
        <v>4.37</v>
      </c>
      <c r="L227" s="97">
        <v>4.37</v>
      </c>
      <c r="M227" s="97">
        <v>343.5</v>
      </c>
      <c r="N227" s="97">
        <v>343.5</v>
      </c>
      <c r="O227" s="97">
        <v>343.5</v>
      </c>
      <c r="P227" s="97">
        <v>343.5</v>
      </c>
      <c r="Q227" s="76"/>
      <c r="R227" s="76" t="s">
        <v>834</v>
      </c>
      <c r="S227" s="76" t="s">
        <v>834</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hidden="1" outlineLevel="2" x14ac:dyDescent="0.25">
      <c r="A228" s="45"/>
      <c r="B228" s="54"/>
      <c r="C228" s="47">
        <f t="shared" si="35"/>
        <v>3</v>
      </c>
      <c r="D228" s="73"/>
      <c r="E228" s="70"/>
      <c r="F228" s="70" t="s">
        <v>852</v>
      </c>
      <c r="G228" s="73"/>
      <c r="H228" s="76" t="s">
        <v>853</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834</v>
      </c>
      <c r="S228" s="76" t="s">
        <v>834</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hidden="1" outlineLevel="2" x14ac:dyDescent="0.25">
      <c r="A229" s="45"/>
      <c r="B229" s="54"/>
      <c r="C229" s="47">
        <f t="shared" si="35"/>
        <v>3</v>
      </c>
      <c r="D229" s="73"/>
      <c r="E229" s="70"/>
      <c r="F229" s="70" t="s">
        <v>854</v>
      </c>
      <c r="G229" s="73"/>
      <c r="H229" s="76" t="s">
        <v>855</v>
      </c>
      <c r="I229" s="96" t="s">
        <v>842</v>
      </c>
      <c r="J229" s="96"/>
      <c r="K229" s="97">
        <v>0.14499999999999999</v>
      </c>
      <c r="L229" s="97">
        <v>0.14499999999999999</v>
      </c>
      <c r="M229" s="97">
        <v>0.13400000000000001</v>
      </c>
      <c r="N229" s="97">
        <v>0.13400000000000001</v>
      </c>
      <c r="O229" s="97">
        <v>0.13400000000000001</v>
      </c>
      <c r="P229" s="97">
        <v>0.13400000000000001</v>
      </c>
      <c r="Q229" s="76"/>
      <c r="R229" s="76" t="s">
        <v>834</v>
      </c>
      <c r="S229" s="76" t="s">
        <v>834</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hidden="1" outlineLevel="2" x14ac:dyDescent="0.25">
      <c r="A230" s="45"/>
      <c r="B230" s="54"/>
      <c r="C230" s="47">
        <f t="shared" si="35"/>
        <v>3</v>
      </c>
      <c r="D230" s="73"/>
      <c r="E230" s="70"/>
      <c r="F230" s="70" t="s">
        <v>856</v>
      </c>
      <c r="G230" s="73"/>
      <c r="H230" s="76" t="s">
        <v>857</v>
      </c>
      <c r="I230" s="96" t="s">
        <v>573</v>
      </c>
      <c r="J230" s="96"/>
      <c r="K230" s="97">
        <v>4.5599999999999996</v>
      </c>
      <c r="L230" s="97">
        <v>4.5599999999999996</v>
      </c>
      <c r="M230" s="97">
        <v>6.22</v>
      </c>
      <c r="N230" s="97">
        <v>6.22</v>
      </c>
      <c r="O230" s="97">
        <v>6.22</v>
      </c>
      <c r="P230" s="97">
        <v>6.22</v>
      </c>
      <c r="Q230" s="76"/>
      <c r="R230" s="76" t="s">
        <v>834</v>
      </c>
      <c r="S230" s="76" t="s">
        <v>834</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hidden="1" outlineLevel="2" x14ac:dyDescent="0.25">
      <c r="A231" s="45"/>
      <c r="B231" s="54"/>
      <c r="C231" s="47">
        <f t="shared" si="35"/>
        <v>3</v>
      </c>
      <c r="D231" s="73"/>
      <c r="E231" s="70"/>
      <c r="F231" s="70" t="s">
        <v>858</v>
      </c>
      <c r="G231" s="73"/>
      <c r="H231" s="76" t="s">
        <v>853</v>
      </c>
      <c r="I231" s="96" t="s">
        <v>600</v>
      </c>
      <c r="J231" s="96"/>
      <c r="K231" s="97">
        <v>0.9</v>
      </c>
      <c r="L231" s="97">
        <v>0.9</v>
      </c>
      <c r="M231" s="97">
        <v>0.747</v>
      </c>
      <c r="N231" s="97">
        <v>0.747</v>
      </c>
      <c r="O231" s="97">
        <v>0.747</v>
      </c>
      <c r="P231" s="97">
        <v>0.747</v>
      </c>
      <c r="Q231" s="76"/>
      <c r="R231" s="76" t="s">
        <v>834</v>
      </c>
      <c r="S231" s="76" t="s">
        <v>834</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859</v>
      </c>
      <c r="F232" s="70" t="s">
        <v>860</v>
      </c>
      <c r="G232" s="73"/>
      <c r="H232" s="76" t="s">
        <v>861</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862</v>
      </c>
      <c r="F233" s="70" t="s">
        <v>771</v>
      </c>
      <c r="G233" s="73"/>
      <c r="H233" s="76" t="s">
        <v>863</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4" t="s">
        <v>864</v>
      </c>
      <c r="G234" s="73"/>
      <c r="H234" s="254" t="s">
        <v>865</v>
      </c>
      <c r="I234" s="96"/>
      <c r="J234" s="96" t="s">
        <v>590</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866</v>
      </c>
      <c r="F235" s="70" t="s">
        <v>2699</v>
      </c>
      <c r="G235" s="73"/>
      <c r="H235" s="76" t="s">
        <v>867</v>
      </c>
      <c r="I235" s="96" t="s">
        <v>740</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2698</v>
      </c>
      <c r="AE235" s="76"/>
      <c r="AF235" s="97">
        <v>1</v>
      </c>
      <c r="AG235" s="97">
        <v>1</v>
      </c>
      <c r="AH235" s="73"/>
      <c r="AI235" s="57"/>
      <c r="AJ235" s="45"/>
      <c r="AK235" s="45"/>
      <c r="AL235" s="45"/>
    </row>
    <row r="236" spans="1:38" hidden="1" outlineLevel="2" x14ac:dyDescent="0.25">
      <c r="A236" s="45"/>
      <c r="B236" s="54"/>
      <c r="C236" s="47">
        <f t="shared" ref="C236:C260" si="36">INT($C$29)+2</f>
        <v>3</v>
      </c>
      <c r="D236" s="73"/>
      <c r="E236" s="70"/>
      <c r="F236" s="70" t="s">
        <v>868</v>
      </c>
      <c r="G236" s="73"/>
      <c r="H236" s="76" t="s">
        <v>869</v>
      </c>
      <c r="I236" s="96" t="s">
        <v>602</v>
      </c>
      <c r="J236" s="96"/>
      <c r="K236" s="97">
        <v>2</v>
      </c>
      <c r="L236" s="97">
        <v>2</v>
      </c>
      <c r="M236" s="97">
        <v>4</v>
      </c>
      <c r="N236" s="97">
        <v>4</v>
      </c>
      <c r="O236" s="97">
        <v>4</v>
      </c>
      <c r="P236" s="97">
        <v>4</v>
      </c>
      <c r="Q236" s="76"/>
      <c r="R236" s="76" t="s">
        <v>747</v>
      </c>
      <c r="S236" s="76" t="s">
        <v>870</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hidden="1" outlineLevel="2" x14ac:dyDescent="0.25">
      <c r="A237" s="45"/>
      <c r="B237" s="54"/>
      <c r="C237" s="47">
        <f t="shared" si="36"/>
        <v>3</v>
      </c>
      <c r="D237" s="73"/>
      <c r="E237" s="70"/>
      <c r="F237" s="70" t="s">
        <v>871</v>
      </c>
      <c r="G237" s="73"/>
      <c r="H237" s="76" t="s">
        <v>872</v>
      </c>
      <c r="I237" s="96" t="s">
        <v>602</v>
      </c>
      <c r="J237" s="96"/>
      <c r="K237" s="97">
        <v>22</v>
      </c>
      <c r="L237" s="97">
        <v>22</v>
      </c>
      <c r="M237" s="97">
        <v>30</v>
      </c>
      <c r="N237" s="97">
        <v>30</v>
      </c>
      <c r="O237" s="97">
        <v>30</v>
      </c>
      <c r="P237" s="97">
        <v>30</v>
      </c>
      <c r="Q237" s="76"/>
      <c r="R237" s="76" t="s">
        <v>747</v>
      </c>
      <c r="S237" s="76" t="s">
        <v>870</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hidden="1" outlineLevel="2" x14ac:dyDescent="0.25">
      <c r="A238" s="45"/>
      <c r="B238" s="54"/>
      <c r="C238" s="47">
        <f t="shared" si="36"/>
        <v>3</v>
      </c>
      <c r="D238" s="73"/>
      <c r="E238" s="70"/>
      <c r="F238" s="70" t="s">
        <v>873</v>
      </c>
      <c r="G238" s="73"/>
      <c r="H238" s="76" t="s">
        <v>874</v>
      </c>
      <c r="I238" s="96" t="s">
        <v>573</v>
      </c>
      <c r="J238" s="96"/>
      <c r="K238" s="97">
        <v>1</v>
      </c>
      <c r="L238" s="97">
        <v>1</v>
      </c>
      <c r="M238" s="97">
        <v>0.6</v>
      </c>
      <c r="N238" s="97">
        <v>0.6</v>
      </c>
      <c r="O238" s="97">
        <v>0.6</v>
      </c>
      <c r="P238" s="97">
        <v>0.6</v>
      </c>
      <c r="Q238" s="76"/>
      <c r="R238" s="76" t="s">
        <v>747</v>
      </c>
      <c r="S238" s="76" t="s">
        <v>870</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hidden="1" outlineLevel="2" x14ac:dyDescent="0.25">
      <c r="A239" s="45"/>
      <c r="B239" s="54"/>
      <c r="C239" s="47">
        <f t="shared" si="36"/>
        <v>3</v>
      </c>
      <c r="D239" s="73"/>
      <c r="E239" s="70"/>
      <c r="F239" s="70" t="s">
        <v>875</v>
      </c>
      <c r="G239" s="73"/>
      <c r="H239" s="76" t="s">
        <v>876</v>
      </c>
      <c r="I239" s="96" t="s">
        <v>573</v>
      </c>
      <c r="J239" s="96"/>
      <c r="K239" s="76"/>
      <c r="L239" s="76"/>
      <c r="M239" s="97">
        <v>0.6</v>
      </c>
      <c r="N239" s="97">
        <v>0.6</v>
      </c>
      <c r="O239" s="97">
        <v>0.6</v>
      </c>
      <c r="P239" s="97">
        <v>0.105</v>
      </c>
      <c r="Q239" s="76"/>
      <c r="R239" s="76"/>
      <c r="S239" s="76" t="s">
        <v>870</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hidden="1" outlineLevel="2" x14ac:dyDescent="0.25">
      <c r="A240" s="45"/>
      <c r="B240" s="54"/>
      <c r="C240" s="47">
        <f t="shared" si="36"/>
        <v>3</v>
      </c>
      <c r="D240" s="73"/>
      <c r="E240" s="70"/>
      <c r="F240" s="70" t="s">
        <v>877</v>
      </c>
      <c r="G240" s="73"/>
      <c r="H240" s="76" t="s">
        <v>878</v>
      </c>
      <c r="I240" s="96" t="s">
        <v>645</v>
      </c>
      <c r="J240" s="96"/>
      <c r="K240" s="97">
        <v>0.94</v>
      </c>
      <c r="L240" s="97">
        <v>0.94</v>
      </c>
      <c r="M240" s="97">
        <v>0.94</v>
      </c>
      <c r="N240" s="97">
        <v>0.94</v>
      </c>
      <c r="O240" s="97">
        <v>0.94</v>
      </c>
      <c r="P240" s="97">
        <v>0.94</v>
      </c>
      <c r="Q240" s="76"/>
      <c r="R240" s="76" t="s">
        <v>699</v>
      </c>
      <c r="S240" s="76" t="s">
        <v>699</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hidden="1" outlineLevel="2" x14ac:dyDescent="0.25">
      <c r="A241" s="45"/>
      <c r="B241" s="54"/>
      <c r="C241" s="47">
        <f t="shared" si="36"/>
        <v>3</v>
      </c>
      <c r="D241" s="73"/>
      <c r="E241" s="70"/>
      <c r="F241" s="70" t="s">
        <v>879</v>
      </c>
      <c r="G241" s="73"/>
      <c r="H241" s="76" t="s">
        <v>880</v>
      </c>
      <c r="I241" s="96" t="s">
        <v>666</v>
      </c>
      <c r="J241" s="96"/>
      <c r="K241" s="97">
        <v>4.7</v>
      </c>
      <c r="L241" s="97">
        <v>4.7</v>
      </c>
      <c r="M241" s="97">
        <v>3.1</v>
      </c>
      <c r="N241" s="97">
        <v>3.1</v>
      </c>
      <c r="O241" s="97">
        <v>3.1</v>
      </c>
      <c r="P241" s="97">
        <v>3.1</v>
      </c>
      <c r="Q241" s="76"/>
      <c r="R241" s="76" t="s">
        <v>881</v>
      </c>
      <c r="S241" s="76" t="s">
        <v>583</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hidden="1" outlineLevel="2" x14ac:dyDescent="0.25">
      <c r="A242" s="45"/>
      <c r="B242" s="54"/>
      <c r="C242" s="47">
        <f t="shared" si="36"/>
        <v>3</v>
      </c>
      <c r="D242" s="73"/>
      <c r="E242" s="70"/>
      <c r="F242" s="70" t="s">
        <v>882</v>
      </c>
      <c r="G242" s="73"/>
      <c r="H242" s="76" t="s">
        <v>883</v>
      </c>
      <c r="I242" s="96" t="s">
        <v>573</v>
      </c>
      <c r="J242" s="96"/>
      <c r="K242" s="97">
        <v>1.17</v>
      </c>
      <c r="L242" s="97">
        <v>1.17</v>
      </c>
      <c r="M242" s="97">
        <v>1.17</v>
      </c>
      <c r="N242" s="97">
        <v>1.17</v>
      </c>
      <c r="O242" s="97">
        <v>1.17</v>
      </c>
      <c r="P242" s="97">
        <v>1.17</v>
      </c>
      <c r="Q242" s="76"/>
      <c r="R242" s="76" t="s">
        <v>747</v>
      </c>
      <c r="S242" s="76" t="s">
        <v>621</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hidden="1" outlineLevel="3" x14ac:dyDescent="0.25">
      <c r="A243" s="45"/>
      <c r="B243" s="54"/>
      <c r="C243" s="47">
        <f t="shared" si="36"/>
        <v>3</v>
      </c>
      <c r="D243" s="73"/>
      <c r="E243" s="70"/>
      <c r="F243" s="70" t="s">
        <v>884</v>
      </c>
      <c r="G243" s="73"/>
      <c r="H243" s="76" t="s">
        <v>627</v>
      </c>
      <c r="I243" s="96" t="s">
        <v>573</v>
      </c>
      <c r="J243" s="96"/>
      <c r="K243" s="97">
        <v>0.77</v>
      </c>
      <c r="L243" s="97">
        <v>0.77</v>
      </c>
      <c r="M243" s="76"/>
      <c r="N243" s="76"/>
      <c r="O243" s="76"/>
      <c r="P243" s="76"/>
      <c r="Q243" s="76"/>
      <c r="R243" s="76" t="s">
        <v>747</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6"/>
        <v>3</v>
      </c>
      <c r="D244" s="73"/>
      <c r="E244" s="70"/>
      <c r="F244" s="70" t="s">
        <v>885</v>
      </c>
      <c r="G244" s="73"/>
      <c r="H244" s="76" t="s">
        <v>627</v>
      </c>
      <c r="I244" s="96" t="s">
        <v>573</v>
      </c>
      <c r="J244" s="96"/>
      <c r="K244" s="97">
        <v>0</v>
      </c>
      <c r="L244" s="97">
        <v>0</v>
      </c>
      <c r="M244" s="76"/>
      <c r="N244" s="76"/>
      <c r="O244" s="76"/>
      <c r="P244" s="76"/>
      <c r="Q244" s="76"/>
      <c r="R244" s="76" t="s">
        <v>747</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6"/>
        <v>3</v>
      </c>
      <c r="D245" s="73"/>
      <c r="E245" s="70"/>
      <c r="F245" s="70" t="s">
        <v>886</v>
      </c>
      <c r="G245" s="73"/>
      <c r="H245" s="76" t="s">
        <v>627</v>
      </c>
      <c r="I245" s="96" t="s">
        <v>573</v>
      </c>
      <c r="J245" s="96"/>
      <c r="K245" s="97">
        <v>0.4</v>
      </c>
      <c r="L245" s="97">
        <v>0.4</v>
      </c>
      <c r="M245" s="97">
        <v>0.04</v>
      </c>
      <c r="N245" s="97">
        <v>0.04</v>
      </c>
      <c r="O245" s="97">
        <v>0.04</v>
      </c>
      <c r="P245" s="97">
        <v>0.04</v>
      </c>
      <c r="Q245" s="76"/>
      <c r="R245" s="76" t="s">
        <v>747</v>
      </c>
      <c r="S245" s="76" t="s">
        <v>621</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6"/>
        <v>3</v>
      </c>
      <c r="D246" s="73"/>
      <c r="E246" s="70"/>
      <c r="F246" s="70" t="s">
        <v>887</v>
      </c>
      <c r="G246" s="73"/>
      <c r="H246" s="76" t="s">
        <v>627</v>
      </c>
      <c r="I246" s="96" t="s">
        <v>573</v>
      </c>
      <c r="J246" s="96"/>
      <c r="K246" s="97">
        <v>30</v>
      </c>
      <c r="L246" s="97">
        <v>30</v>
      </c>
      <c r="M246" s="97">
        <v>90</v>
      </c>
      <c r="N246" s="97">
        <v>90</v>
      </c>
      <c r="O246" s="97">
        <v>90</v>
      </c>
      <c r="P246" s="97">
        <v>90</v>
      </c>
      <c r="Q246" s="76"/>
      <c r="R246" s="76" t="s">
        <v>621</v>
      </c>
      <c r="S246" s="76" t="s">
        <v>621</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6"/>
        <v>3</v>
      </c>
      <c r="D247" s="73"/>
      <c r="E247" s="70"/>
      <c r="F247" s="70" t="s">
        <v>888</v>
      </c>
      <c r="G247" s="73"/>
      <c r="H247" s="76" t="s">
        <v>889</v>
      </c>
      <c r="I247" s="96" t="s">
        <v>890</v>
      </c>
      <c r="J247" s="96"/>
      <c r="K247" s="97">
        <v>0.3</v>
      </c>
      <c r="L247" s="97">
        <v>0.3</v>
      </c>
      <c r="M247" s="97">
        <v>0.42</v>
      </c>
      <c r="N247" s="97">
        <v>0.42</v>
      </c>
      <c r="O247" s="97">
        <v>0.42</v>
      </c>
      <c r="P247" s="97">
        <v>0.42</v>
      </c>
      <c r="Q247" s="76"/>
      <c r="R247" s="76" t="s">
        <v>621</v>
      </c>
      <c r="S247" s="76" t="s">
        <v>621</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891</v>
      </c>
      <c r="G248" s="73"/>
      <c r="H248" s="76" t="s">
        <v>892</v>
      </c>
      <c r="I248" s="96" t="s">
        <v>890</v>
      </c>
      <c r="J248" s="96"/>
      <c r="K248" s="97">
        <v>0.41</v>
      </c>
      <c r="L248" s="97">
        <v>0.41</v>
      </c>
      <c r="M248" s="97">
        <v>0.57999999999999996</v>
      </c>
      <c r="N248" s="97">
        <v>0.57999999999999996</v>
      </c>
      <c r="O248" s="97">
        <v>0.57999999999999996</v>
      </c>
      <c r="P248" s="97">
        <v>0.57999999999999996</v>
      </c>
      <c r="Q248" s="76"/>
      <c r="R248" s="76" t="s">
        <v>893</v>
      </c>
      <c r="S248" s="76" t="s">
        <v>893</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894</v>
      </c>
      <c r="G249" s="73"/>
      <c r="H249" s="76" t="s">
        <v>895</v>
      </c>
      <c r="I249" s="96" t="s">
        <v>602</v>
      </c>
      <c r="J249" s="96"/>
      <c r="K249" s="97">
        <v>7.0999999999999994E-2</v>
      </c>
      <c r="L249" s="97">
        <v>7.0999999999999994E-2</v>
      </c>
      <c r="M249" s="97">
        <v>3.5999999999999997E-2</v>
      </c>
      <c r="N249" s="97">
        <v>3.5999999999999997E-2</v>
      </c>
      <c r="O249" s="97">
        <v>3.5999999999999997E-2</v>
      </c>
      <c r="P249" s="97">
        <v>3.5999999999999997E-2</v>
      </c>
      <c r="Q249" s="76"/>
      <c r="R249" s="76" t="s">
        <v>893</v>
      </c>
      <c r="S249" s="76" t="s">
        <v>893</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896</v>
      </c>
      <c r="G250" s="73"/>
      <c r="H250" s="76" t="s">
        <v>897</v>
      </c>
      <c r="I250" s="96" t="s">
        <v>645</v>
      </c>
      <c r="J250" s="96"/>
      <c r="K250" s="97">
        <v>4.4999999999999998E-2</v>
      </c>
      <c r="L250" s="97">
        <v>4.4999999999999998E-2</v>
      </c>
      <c r="M250" s="97">
        <v>3.2000000000000001E-2</v>
      </c>
      <c r="N250" s="97">
        <v>3.2000000000000001E-2</v>
      </c>
      <c r="O250" s="97">
        <v>3.2000000000000001E-2</v>
      </c>
      <c r="P250" s="97">
        <v>3.2000000000000001E-2</v>
      </c>
      <c r="Q250" s="76"/>
      <c r="R250" s="76" t="s">
        <v>881</v>
      </c>
      <c r="S250" s="76" t="s">
        <v>893</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hidden="1" outlineLevel="2" x14ac:dyDescent="0.25">
      <c r="A251" s="45"/>
      <c r="B251" s="54"/>
      <c r="C251" s="47">
        <f t="shared" si="36"/>
        <v>3</v>
      </c>
      <c r="D251" s="73"/>
      <c r="E251" s="70"/>
      <c r="F251" s="70" t="s">
        <v>898</v>
      </c>
      <c r="G251" s="73"/>
      <c r="H251" s="76" t="s">
        <v>899</v>
      </c>
      <c r="I251" s="96" t="s">
        <v>573</v>
      </c>
      <c r="J251" s="96"/>
      <c r="K251" s="97">
        <v>0.7</v>
      </c>
      <c r="L251" s="97">
        <v>0.7</v>
      </c>
      <c r="M251" s="97">
        <v>0.7</v>
      </c>
      <c r="N251" s="97">
        <v>0.7</v>
      </c>
      <c r="O251" s="97">
        <v>0.7</v>
      </c>
      <c r="P251" s="97">
        <v>0.7</v>
      </c>
      <c r="Q251" s="76"/>
      <c r="R251" s="76" t="s">
        <v>747</v>
      </c>
      <c r="S251" s="76" t="s">
        <v>621</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hidden="1" outlineLevel="2" x14ac:dyDescent="0.25">
      <c r="A252" s="45"/>
      <c r="B252" s="54"/>
      <c r="C252" s="47">
        <f t="shared" si="36"/>
        <v>3</v>
      </c>
      <c r="D252" s="73"/>
      <c r="E252" s="70"/>
      <c r="F252" s="70" t="s">
        <v>900</v>
      </c>
      <c r="G252" s="73"/>
      <c r="H252" s="76" t="s">
        <v>901</v>
      </c>
      <c r="I252" s="96" t="s">
        <v>573</v>
      </c>
      <c r="J252" s="96"/>
      <c r="K252" s="97">
        <v>0.01</v>
      </c>
      <c r="L252" s="97">
        <v>0.01</v>
      </c>
      <c r="M252" s="97">
        <v>0.01</v>
      </c>
      <c r="N252" s="97">
        <v>0.01</v>
      </c>
      <c r="O252" s="97">
        <v>0.01</v>
      </c>
      <c r="P252" s="97">
        <v>0.01</v>
      </c>
      <c r="Q252" s="76"/>
      <c r="R252" s="76" t="s">
        <v>747</v>
      </c>
      <c r="S252" s="76" t="s">
        <v>621</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hidden="1" outlineLevel="2" x14ac:dyDescent="0.25">
      <c r="A253" s="45"/>
      <c r="B253" s="54"/>
      <c r="C253" s="47">
        <f t="shared" si="36"/>
        <v>3</v>
      </c>
      <c r="D253" s="73"/>
      <c r="E253" s="70"/>
      <c r="F253" s="70" t="s">
        <v>902</v>
      </c>
      <c r="G253" s="73"/>
      <c r="H253" s="76" t="s">
        <v>901</v>
      </c>
      <c r="I253" s="96" t="s">
        <v>573</v>
      </c>
      <c r="J253" s="96"/>
      <c r="K253" s="97">
        <v>0.1</v>
      </c>
      <c r="L253" s="97">
        <v>0.1</v>
      </c>
      <c r="M253" s="97">
        <v>0.1</v>
      </c>
      <c r="N253" s="97">
        <v>0.1</v>
      </c>
      <c r="O253" s="97">
        <v>0.1</v>
      </c>
      <c r="P253" s="97">
        <v>0.1</v>
      </c>
      <c r="Q253" s="76"/>
      <c r="R253" s="76" t="s">
        <v>747</v>
      </c>
      <c r="S253" s="76" t="s">
        <v>621</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hidden="1" outlineLevel="2" x14ac:dyDescent="0.25">
      <c r="A254" s="45"/>
      <c r="B254" s="54"/>
      <c r="C254" s="47">
        <f t="shared" si="36"/>
        <v>3</v>
      </c>
      <c r="D254" s="73"/>
      <c r="E254" s="70"/>
      <c r="F254" s="70" t="s">
        <v>903</v>
      </c>
      <c r="G254" s="73"/>
      <c r="H254" s="76" t="s">
        <v>904</v>
      </c>
      <c r="I254" s="96" t="s">
        <v>573</v>
      </c>
      <c r="J254" s="96"/>
      <c r="K254" s="97">
        <v>1.6</v>
      </c>
      <c r="L254" s="97">
        <v>1.6</v>
      </c>
      <c r="M254" s="97">
        <v>1.6</v>
      </c>
      <c r="N254" s="97">
        <v>1.6</v>
      </c>
      <c r="O254" s="97">
        <v>1.6</v>
      </c>
      <c r="P254" s="97">
        <v>1.6</v>
      </c>
      <c r="Q254" s="76"/>
      <c r="R254" s="76" t="s">
        <v>747</v>
      </c>
      <c r="S254" s="76" t="s">
        <v>621</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hidden="1" outlineLevel="2" x14ac:dyDescent="0.25">
      <c r="A255" s="45"/>
      <c r="B255" s="54"/>
      <c r="C255" s="47">
        <f t="shared" si="36"/>
        <v>3</v>
      </c>
      <c r="D255" s="73"/>
      <c r="E255" s="70"/>
      <c r="F255" s="70" t="s">
        <v>905</v>
      </c>
      <c r="G255" s="73"/>
      <c r="H255" s="76" t="s">
        <v>906</v>
      </c>
      <c r="I255" s="96" t="s">
        <v>573</v>
      </c>
      <c r="J255" s="96"/>
      <c r="K255" s="97">
        <v>4</v>
      </c>
      <c r="L255" s="97">
        <v>4</v>
      </c>
      <c r="M255" s="97">
        <v>4</v>
      </c>
      <c r="N255" s="97">
        <v>4</v>
      </c>
      <c r="O255" s="97">
        <v>4</v>
      </c>
      <c r="P255" s="97">
        <v>4</v>
      </c>
      <c r="Q255" s="76"/>
      <c r="R255" s="76" t="s">
        <v>747</v>
      </c>
      <c r="S255" s="76" t="s">
        <v>621</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hidden="1" outlineLevel="2" x14ac:dyDescent="0.25">
      <c r="A256" s="45"/>
      <c r="B256" s="54"/>
      <c r="C256" s="47">
        <f t="shared" si="36"/>
        <v>3</v>
      </c>
      <c r="D256" s="73"/>
      <c r="E256" s="70"/>
      <c r="F256" s="70" t="s">
        <v>907</v>
      </c>
      <c r="G256" s="73"/>
      <c r="H256" s="76" t="s">
        <v>908</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747</v>
      </c>
      <c r="S256" s="76" t="s">
        <v>621</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hidden="1" outlineLevel="2" x14ac:dyDescent="0.25">
      <c r="A257" s="45"/>
      <c r="B257" s="54"/>
      <c r="C257" s="47">
        <f t="shared" si="36"/>
        <v>3</v>
      </c>
      <c r="D257" s="73"/>
      <c r="E257" s="70"/>
      <c r="F257" s="70" t="s">
        <v>909</v>
      </c>
      <c r="G257" s="73"/>
      <c r="H257" s="76" t="s">
        <v>908</v>
      </c>
      <c r="I257" s="96" t="s">
        <v>573</v>
      </c>
      <c r="J257" s="96"/>
      <c r="K257" s="97">
        <v>1.2E-2</v>
      </c>
      <c r="L257" s="97">
        <v>1.2E-2</v>
      </c>
      <c r="M257" s="97">
        <v>6.0000000000000001E-3</v>
      </c>
      <c r="N257" s="97">
        <v>6.0000000000000001E-3</v>
      </c>
      <c r="O257" s="97">
        <v>6.0000000000000001E-3</v>
      </c>
      <c r="P257" s="97">
        <v>4.0000000000000001E-3</v>
      </c>
      <c r="Q257" s="76"/>
      <c r="R257" s="76" t="s">
        <v>747</v>
      </c>
      <c r="S257" s="76" t="s">
        <v>621</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hidden="1" outlineLevel="2" x14ac:dyDescent="0.25">
      <c r="A258" s="45"/>
      <c r="B258" s="54"/>
      <c r="C258" s="47">
        <f t="shared" si="36"/>
        <v>3</v>
      </c>
      <c r="D258" s="73"/>
      <c r="E258" s="70"/>
      <c r="F258" s="70" t="s">
        <v>910</v>
      </c>
      <c r="G258" s="73"/>
      <c r="H258" s="76" t="s">
        <v>911</v>
      </c>
      <c r="I258" s="96" t="s">
        <v>573</v>
      </c>
      <c r="J258" s="96"/>
      <c r="K258" s="97">
        <v>3</v>
      </c>
      <c r="L258" s="97">
        <v>3</v>
      </c>
      <c r="M258" s="97">
        <v>3</v>
      </c>
      <c r="N258" s="97">
        <v>3</v>
      </c>
      <c r="O258" s="97">
        <v>3</v>
      </c>
      <c r="P258" s="97">
        <v>3</v>
      </c>
      <c r="Q258" s="76"/>
      <c r="R258" s="76" t="s">
        <v>747</v>
      </c>
      <c r="S258" s="76" t="s">
        <v>621</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hidden="1" outlineLevel="2" x14ac:dyDescent="0.25">
      <c r="A259" s="45"/>
      <c r="B259" s="54"/>
      <c r="C259" s="47">
        <f t="shared" si="36"/>
        <v>3</v>
      </c>
      <c r="D259" s="73"/>
      <c r="E259" s="70"/>
      <c r="F259" s="70" t="s">
        <v>912</v>
      </c>
      <c r="G259" s="73"/>
      <c r="H259" s="76" t="s">
        <v>911</v>
      </c>
      <c r="I259" s="96" t="s">
        <v>573</v>
      </c>
      <c r="J259" s="96"/>
      <c r="K259" s="97">
        <v>0.6</v>
      </c>
      <c r="L259" s="97">
        <v>0.6</v>
      </c>
      <c r="M259" s="97">
        <v>0.6</v>
      </c>
      <c r="N259" s="97">
        <v>0.6</v>
      </c>
      <c r="O259" s="97">
        <v>0.6</v>
      </c>
      <c r="P259" s="97">
        <v>0.6</v>
      </c>
      <c r="Q259" s="76"/>
      <c r="R259" s="76" t="s">
        <v>913</v>
      </c>
      <c r="S259" s="76" t="s">
        <v>621</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hidden="1" outlineLevel="2" x14ac:dyDescent="0.25">
      <c r="A260" s="45"/>
      <c r="B260" s="54"/>
      <c r="C260" s="47">
        <f t="shared" si="36"/>
        <v>3</v>
      </c>
      <c r="D260" s="73"/>
      <c r="E260" s="70"/>
      <c r="F260" s="70" t="s">
        <v>914</v>
      </c>
      <c r="G260" s="73"/>
      <c r="H260" s="76" t="s">
        <v>915</v>
      </c>
      <c r="I260" s="96" t="s">
        <v>573</v>
      </c>
      <c r="J260" s="96"/>
      <c r="K260" s="97">
        <v>0.17</v>
      </c>
      <c r="L260" s="97">
        <v>0.17</v>
      </c>
      <c r="M260" s="97">
        <v>0.13</v>
      </c>
      <c r="N260" s="97">
        <v>0.13</v>
      </c>
      <c r="O260" s="97">
        <v>0.13</v>
      </c>
      <c r="P260" s="97">
        <v>0.13</v>
      </c>
      <c r="Q260" s="76"/>
      <c r="R260" s="76" t="s">
        <v>916</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4" t="s">
        <v>497</v>
      </c>
      <c r="G261" s="73"/>
      <c r="H261" s="254" t="s">
        <v>917</v>
      </c>
      <c r="I261" s="96"/>
      <c r="J261" s="96" t="s">
        <v>590</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918</v>
      </c>
      <c r="F262" s="70" t="s">
        <v>919</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9">INT($C$29)+2</f>
        <v>3</v>
      </c>
      <c r="D263" s="73"/>
      <c r="E263" s="70"/>
      <c r="F263" s="70" t="s">
        <v>920</v>
      </c>
      <c r="G263" s="73"/>
      <c r="H263" s="76" t="s">
        <v>2341</v>
      </c>
      <c r="I263" s="96" t="s">
        <v>921</v>
      </c>
      <c r="J263" s="96"/>
      <c r="K263" s="97">
        <f>23*0.85</f>
        <v>19.55</v>
      </c>
      <c r="L263" s="97">
        <f>22*0.85</f>
        <v>18.7</v>
      </c>
      <c r="M263" s="76"/>
      <c r="N263" s="76"/>
      <c r="O263" s="76"/>
      <c r="P263" s="76"/>
      <c r="Q263" s="76"/>
      <c r="R263" s="76" t="s">
        <v>922</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923</v>
      </c>
      <c r="G264" s="73"/>
      <c r="H264" s="76" t="s">
        <v>924</v>
      </c>
      <c r="I264" s="96" t="s">
        <v>925</v>
      </c>
      <c r="J264" s="96"/>
      <c r="K264" s="97">
        <v>4.0000000000000001E-3</v>
      </c>
      <c r="L264" s="97">
        <v>4.0000000000000001E-3</v>
      </c>
      <c r="M264" s="76"/>
      <c r="N264" s="76"/>
      <c r="O264" s="76"/>
      <c r="P264" s="76"/>
      <c r="Q264" s="76"/>
      <c r="R264" s="76" t="s">
        <v>583</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hidden="1" outlineLevel="2" x14ac:dyDescent="0.25">
      <c r="A265" s="45"/>
      <c r="B265" s="54"/>
      <c r="C265" s="47">
        <f t="shared" si="39"/>
        <v>3</v>
      </c>
      <c r="D265" s="73"/>
      <c r="E265" s="70"/>
      <c r="F265" s="70" t="s">
        <v>926</v>
      </c>
      <c r="G265" s="73"/>
      <c r="H265" s="76" t="s">
        <v>2342</v>
      </c>
      <c r="I265" s="96" t="s">
        <v>645</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2315</v>
      </c>
      <c r="AE265" s="76"/>
      <c r="AF265" s="97">
        <v>1</v>
      </c>
      <c r="AG265" s="97">
        <v>1</v>
      </c>
      <c r="AH265" s="73"/>
      <c r="AI265" s="57"/>
      <c r="AJ265" s="45"/>
      <c r="AK265" s="45"/>
      <c r="AL265" s="45"/>
    </row>
    <row r="266" spans="1:38" hidden="1" outlineLevel="2" x14ac:dyDescent="0.25">
      <c r="A266" s="45"/>
      <c r="B266" s="54"/>
      <c r="C266" s="47">
        <f t="shared" si="39"/>
        <v>3</v>
      </c>
      <c r="D266" s="73"/>
      <c r="E266" s="70"/>
      <c r="F266" s="70" t="s">
        <v>927</v>
      </c>
      <c r="G266" s="73"/>
      <c r="H266" s="76" t="s">
        <v>928</v>
      </c>
      <c r="I266" s="96" t="s">
        <v>645</v>
      </c>
      <c r="J266" s="96"/>
      <c r="K266" s="97">
        <v>0.04</v>
      </c>
      <c r="L266" s="97">
        <v>0.04</v>
      </c>
      <c r="M266" s="76"/>
      <c r="N266" s="76"/>
      <c r="O266" s="76"/>
      <c r="P266" s="76"/>
      <c r="Q266" s="76"/>
      <c r="R266" s="76" t="s">
        <v>929</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hidden="1" outlineLevel="2" x14ac:dyDescent="0.25">
      <c r="A267" s="45"/>
      <c r="B267" s="54"/>
      <c r="C267" s="47">
        <f t="shared" si="39"/>
        <v>3</v>
      </c>
      <c r="D267" s="73"/>
      <c r="E267" s="70"/>
      <c r="F267" s="70" t="s">
        <v>930</v>
      </c>
      <c r="G267" s="73"/>
      <c r="H267" s="76" t="s">
        <v>931</v>
      </c>
      <c r="I267" s="96" t="s">
        <v>600</v>
      </c>
      <c r="J267" s="96"/>
      <c r="K267" s="97">
        <v>0.25</v>
      </c>
      <c r="L267" s="97">
        <v>0.25</v>
      </c>
      <c r="M267" s="76"/>
      <c r="N267" s="76"/>
      <c r="O267" s="76"/>
      <c r="P267" s="76"/>
      <c r="Q267" s="76"/>
      <c r="R267" s="76" t="s">
        <v>932</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hidden="1" outlineLevel="2" x14ac:dyDescent="0.25">
      <c r="A268" s="45"/>
      <c r="B268" s="54"/>
      <c r="C268" s="47">
        <f t="shared" si="39"/>
        <v>3</v>
      </c>
      <c r="D268" s="73"/>
      <c r="E268" s="70"/>
      <c r="F268" s="70" t="s">
        <v>933</v>
      </c>
      <c r="G268" s="73"/>
      <c r="H268" s="76" t="s">
        <v>934</v>
      </c>
      <c r="I268" s="96" t="s">
        <v>935</v>
      </c>
      <c r="J268" s="96"/>
      <c r="K268" s="76"/>
      <c r="L268" s="76"/>
      <c r="M268" s="76"/>
      <c r="N268" s="76"/>
      <c r="O268" s="76"/>
      <c r="P268" s="76"/>
      <c r="Q268" s="76"/>
      <c r="R268" s="76" t="s">
        <v>936</v>
      </c>
      <c r="S268" s="76"/>
      <c r="T268" s="76"/>
      <c r="U268" s="97">
        <v>0.03</v>
      </c>
      <c r="V268" s="97">
        <v>0.03</v>
      </c>
      <c r="W268" s="97">
        <v>0.03</v>
      </c>
      <c r="X268" s="97">
        <v>0.2</v>
      </c>
      <c r="Y268" s="97">
        <v>0.06</v>
      </c>
      <c r="Z268" s="97">
        <v>0.06</v>
      </c>
      <c r="AA268" s="97">
        <v>0.11</v>
      </c>
      <c r="AB268" s="97">
        <v>0.11</v>
      </c>
      <c r="AC268" s="76"/>
      <c r="AD268" s="97" t="s">
        <v>936</v>
      </c>
      <c r="AE268" s="76"/>
      <c r="AF268" s="97">
        <v>1</v>
      </c>
      <c r="AG268" s="97">
        <v>1</v>
      </c>
      <c r="AH268" s="73"/>
      <c r="AI268" s="57"/>
      <c r="AJ268" s="45"/>
      <c r="AK268" s="45"/>
      <c r="AL268" s="45"/>
    </row>
    <row r="269" spans="1:38" hidden="1" outlineLevel="2" x14ac:dyDescent="0.25">
      <c r="A269" s="45"/>
      <c r="B269" s="54"/>
      <c r="C269" s="47">
        <f t="shared" si="39"/>
        <v>3</v>
      </c>
      <c r="D269" s="73"/>
      <c r="E269" s="70"/>
      <c r="F269" s="70" t="s">
        <v>937</v>
      </c>
      <c r="G269" s="73"/>
      <c r="H269" s="76" t="s">
        <v>938</v>
      </c>
      <c r="I269" s="96" t="s">
        <v>595</v>
      </c>
      <c r="J269" s="96"/>
      <c r="K269" s="97">
        <v>1.35</v>
      </c>
      <c r="L269" s="97">
        <v>1.35</v>
      </c>
      <c r="M269" s="76"/>
      <c r="N269" s="76"/>
      <c r="O269" s="76"/>
      <c r="P269" s="76"/>
      <c r="Q269" s="76"/>
      <c r="R269" s="76" t="s">
        <v>939</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hidden="1" outlineLevel="2" x14ac:dyDescent="0.25">
      <c r="A270" s="45"/>
      <c r="B270" s="54"/>
      <c r="C270" s="47">
        <f t="shared" si="39"/>
        <v>3</v>
      </c>
      <c r="D270" s="73"/>
      <c r="E270" s="70"/>
      <c r="F270" s="70" t="s">
        <v>940</v>
      </c>
      <c r="G270" s="73"/>
      <c r="H270" s="76" t="s">
        <v>941</v>
      </c>
      <c r="I270" s="96" t="s">
        <v>698</v>
      </c>
      <c r="J270" s="96"/>
      <c r="K270" s="97">
        <v>1.6E-2</v>
      </c>
      <c r="L270" s="97">
        <v>1.6E-2</v>
      </c>
      <c r="M270" s="76"/>
      <c r="N270" s="76"/>
      <c r="O270" s="76"/>
      <c r="P270" s="76"/>
      <c r="Q270" s="76"/>
      <c r="R270" s="76" t="s">
        <v>942</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hidden="1" outlineLevel="2" x14ac:dyDescent="0.25">
      <c r="A271" s="45"/>
      <c r="B271" s="54"/>
      <c r="C271" s="47">
        <f t="shared" si="39"/>
        <v>3</v>
      </c>
      <c r="D271" s="73"/>
      <c r="E271" s="70"/>
      <c r="F271" s="70" t="s">
        <v>943</v>
      </c>
      <c r="G271" s="73"/>
      <c r="H271" s="76" t="s">
        <v>944</v>
      </c>
      <c r="I271" s="96" t="s">
        <v>645</v>
      </c>
      <c r="J271" s="96"/>
      <c r="K271" s="97">
        <v>1</v>
      </c>
      <c r="L271" s="97">
        <v>1</v>
      </c>
      <c r="M271" s="76"/>
      <c r="N271" s="76"/>
      <c r="O271" s="76"/>
      <c r="P271" s="76"/>
      <c r="Q271" s="76"/>
      <c r="R271" s="76" t="s">
        <v>658</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hidden="1" outlineLevel="2" x14ac:dyDescent="0.25">
      <c r="A272" s="45"/>
      <c r="B272" s="54"/>
      <c r="C272" s="47">
        <f t="shared" si="39"/>
        <v>3</v>
      </c>
      <c r="D272" s="73"/>
      <c r="E272" s="70"/>
      <c r="F272" s="70" t="s">
        <v>945</v>
      </c>
      <c r="G272" s="73"/>
      <c r="H272" s="76" t="s">
        <v>946</v>
      </c>
      <c r="I272" s="96" t="s">
        <v>947</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hidden="1" outlineLevel="2" x14ac:dyDescent="0.25">
      <c r="A273" s="45"/>
      <c r="B273" s="54"/>
      <c r="C273" s="47">
        <f t="shared" si="39"/>
        <v>3</v>
      </c>
      <c r="D273" s="73"/>
      <c r="E273" s="70"/>
      <c r="F273" s="70" t="s">
        <v>948</v>
      </c>
      <c r="G273" s="73"/>
      <c r="H273" s="76" t="s">
        <v>949</v>
      </c>
      <c r="I273" s="96" t="s">
        <v>950</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9"/>
        <v>3</v>
      </c>
      <c r="D274" s="73"/>
      <c r="E274" s="70"/>
      <c r="F274" s="70" t="s">
        <v>951</v>
      </c>
      <c r="G274" s="73"/>
      <c r="H274" s="76" t="s">
        <v>2430</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2431</v>
      </c>
      <c r="AE274" s="76"/>
      <c r="AF274" s="97">
        <v>1</v>
      </c>
      <c r="AG274" s="97">
        <v>1</v>
      </c>
      <c r="AH274" s="73"/>
      <c r="AI274" s="57"/>
      <c r="AJ274" s="45"/>
      <c r="AK274" s="45"/>
      <c r="AL274" s="45"/>
    </row>
    <row r="275" spans="1:38" hidden="1" outlineLevel="2" x14ac:dyDescent="0.25">
      <c r="A275" s="45"/>
      <c r="B275" s="54"/>
      <c r="C275" s="47">
        <f t="shared" si="39"/>
        <v>3</v>
      </c>
      <c r="D275" s="73"/>
      <c r="E275" s="70"/>
      <c r="F275" s="70" t="s">
        <v>952</v>
      </c>
      <c r="G275" s="73"/>
      <c r="H275" s="76" t="s">
        <v>953</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682</v>
      </c>
      <c r="AE275" s="76"/>
      <c r="AF275" s="97">
        <v>1</v>
      </c>
      <c r="AG275" s="97">
        <v>1</v>
      </c>
      <c r="AH275" s="73"/>
      <c r="AI275" s="57"/>
      <c r="AJ275" s="45"/>
      <c r="AK275" s="45"/>
      <c r="AL275" s="45"/>
    </row>
    <row r="276" spans="1:38" hidden="1" outlineLevel="2" x14ac:dyDescent="0.25">
      <c r="A276" s="45"/>
      <c r="B276" s="54"/>
      <c r="C276" s="47">
        <f>INT($C$29)+2</f>
        <v>3</v>
      </c>
      <c r="D276" s="73"/>
      <c r="E276" s="70"/>
      <c r="F276" s="70" t="s">
        <v>954</v>
      </c>
      <c r="G276" s="73"/>
      <c r="H276" s="76" t="s">
        <v>955</v>
      </c>
      <c r="I276" s="96" t="s">
        <v>956</v>
      </c>
      <c r="J276" s="96"/>
      <c r="K276" s="97">
        <v>0.2</v>
      </c>
      <c r="L276" s="97">
        <v>0.2</v>
      </c>
      <c r="M276" s="76"/>
      <c r="N276" s="76"/>
      <c r="O276" s="76"/>
      <c r="P276" s="76"/>
      <c r="Q276" s="76"/>
      <c r="R276" s="76" t="s">
        <v>682</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957</v>
      </c>
      <c r="G277" s="73"/>
      <c r="H277" s="76" t="s">
        <v>958</v>
      </c>
      <c r="I277" s="96" t="s">
        <v>959</v>
      </c>
      <c r="J277" s="96"/>
      <c r="K277" s="97">
        <f>1/1.17</f>
        <v>0.85470085470085477</v>
      </c>
      <c r="L277" s="97">
        <f>1/1.17</f>
        <v>0.85470085470085477</v>
      </c>
      <c r="M277" s="76"/>
      <c r="N277" s="76"/>
      <c r="O277" s="76"/>
      <c r="P277" s="76"/>
      <c r="Q277" s="76"/>
      <c r="R277" s="76" t="s">
        <v>960</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5">INT($C$29)+2</f>
        <v>3</v>
      </c>
      <c r="D278" s="73"/>
      <c r="E278" s="70"/>
      <c r="F278" s="70" t="s">
        <v>961</v>
      </c>
      <c r="G278" s="73"/>
      <c r="H278" s="76" t="s">
        <v>962</v>
      </c>
      <c r="I278" s="96" t="s">
        <v>963</v>
      </c>
      <c r="J278" s="96"/>
      <c r="K278" s="97">
        <v>51</v>
      </c>
      <c r="L278" s="97">
        <v>51</v>
      </c>
      <c r="M278" s="76"/>
      <c r="N278" s="76"/>
      <c r="O278" s="76"/>
      <c r="P278" s="76"/>
      <c r="Q278" s="76"/>
      <c r="R278" s="76" t="s">
        <v>964</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hidden="1" outlineLevel="2" x14ac:dyDescent="0.25">
      <c r="A279" s="45"/>
      <c r="B279" s="54"/>
      <c r="C279" s="47">
        <f t="shared" si="45"/>
        <v>3</v>
      </c>
      <c r="D279" s="73"/>
      <c r="E279" s="70"/>
      <c r="F279" s="70" t="s">
        <v>2381</v>
      </c>
      <c r="G279" s="73"/>
      <c r="H279" s="76" t="s">
        <v>2385</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2384</v>
      </c>
      <c r="AE279" s="76"/>
      <c r="AF279" s="97">
        <v>1</v>
      </c>
      <c r="AG279" s="97">
        <v>1</v>
      </c>
      <c r="AH279" s="73"/>
      <c r="AI279" s="57"/>
      <c r="AJ279" s="45"/>
      <c r="AK279" s="45"/>
      <c r="AL279" s="45"/>
    </row>
    <row r="280" spans="1:38" hidden="1" outlineLevel="2" x14ac:dyDescent="0.25">
      <c r="A280" s="45"/>
      <c r="B280" s="54"/>
      <c r="C280" s="47">
        <f t="shared" si="45"/>
        <v>3</v>
      </c>
      <c r="D280" s="73"/>
      <c r="E280" s="70"/>
      <c r="F280" s="70" t="s">
        <v>2382</v>
      </c>
      <c r="G280" s="73"/>
      <c r="H280" s="76" t="s">
        <v>2383</v>
      </c>
      <c r="I280" s="96" t="s">
        <v>734</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2384</v>
      </c>
      <c r="AE280" s="76"/>
      <c r="AF280" s="97">
        <v>1</v>
      </c>
      <c r="AG280" s="97">
        <v>1</v>
      </c>
      <c r="AH280" s="73"/>
      <c r="AI280" s="57"/>
      <c r="AJ280" s="45"/>
      <c r="AK280" s="45"/>
      <c r="AL280" s="45"/>
    </row>
    <row r="281" spans="1:38" hidden="1" outlineLevel="2" x14ac:dyDescent="0.25">
      <c r="A281" s="45"/>
      <c r="B281" s="54"/>
      <c r="C281" s="47">
        <f>INT($C$29)+2</f>
        <v>3</v>
      </c>
      <c r="D281" s="73"/>
      <c r="E281" s="70"/>
      <c r="F281" s="70" t="s">
        <v>2386</v>
      </c>
      <c r="G281" s="73"/>
      <c r="H281" s="76" t="s">
        <v>2387</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4" t="s">
        <v>965</v>
      </c>
      <c r="G282" s="73"/>
      <c r="H282" s="254" t="s">
        <v>966</v>
      </c>
      <c r="I282" s="96"/>
      <c r="J282" s="96" t="s">
        <v>590</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967</v>
      </c>
      <c r="F283" s="70" t="s">
        <v>968</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6">INT($C$29)+2</f>
        <v>3</v>
      </c>
      <c r="D284" s="73"/>
      <c r="E284" s="70"/>
      <c r="F284" s="70" t="s">
        <v>969</v>
      </c>
      <c r="G284" s="73"/>
      <c r="H284" s="76" t="s">
        <v>970</v>
      </c>
      <c r="I284" s="96" t="s">
        <v>971</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hidden="1" outlineLevel="2" x14ac:dyDescent="0.25">
      <c r="A285" s="45"/>
      <c r="B285" s="54"/>
      <c r="C285" s="47">
        <f t="shared" si="56"/>
        <v>3</v>
      </c>
      <c r="D285" s="73"/>
      <c r="E285" s="70"/>
      <c r="F285" s="70" t="s">
        <v>972</v>
      </c>
      <c r="G285" s="73"/>
      <c r="H285" s="76" t="s">
        <v>973</v>
      </c>
      <c r="I285" s="96" t="s">
        <v>974</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hidden="1" outlineLevel="2" x14ac:dyDescent="0.25">
      <c r="A286" s="45"/>
      <c r="B286" s="54"/>
      <c r="C286" s="47">
        <f t="shared" si="56"/>
        <v>3</v>
      </c>
      <c r="D286" s="73"/>
      <c r="E286" s="70"/>
      <c r="F286" s="70" t="s">
        <v>975</v>
      </c>
      <c r="G286" s="73"/>
      <c r="H286" s="76" t="s">
        <v>976</v>
      </c>
      <c r="I286" s="96" t="s">
        <v>977</v>
      </c>
      <c r="J286" s="96"/>
      <c r="K286" s="97">
        <v>1.3</v>
      </c>
      <c r="L286" s="97">
        <v>1.3</v>
      </c>
      <c r="M286" s="97">
        <v>1.6</v>
      </c>
      <c r="N286" s="97">
        <v>1.6</v>
      </c>
      <c r="O286" s="97">
        <v>1.6</v>
      </c>
      <c r="P286" s="97">
        <v>1.6</v>
      </c>
      <c r="Q286" s="76"/>
      <c r="R286" s="76" t="s">
        <v>583</v>
      </c>
      <c r="S286" s="76" t="s">
        <v>583</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hidden="1" outlineLevel="2" x14ac:dyDescent="0.25">
      <c r="A287" s="45"/>
      <c r="B287" s="54"/>
      <c r="C287" s="47">
        <f t="shared" si="56"/>
        <v>3</v>
      </c>
      <c r="D287" s="73"/>
      <c r="E287" s="70"/>
      <c r="F287" s="70" t="s">
        <v>978</v>
      </c>
      <c r="G287" s="73"/>
      <c r="H287" s="76" t="s">
        <v>979</v>
      </c>
      <c r="I287" s="96" t="s">
        <v>573</v>
      </c>
      <c r="J287" s="96"/>
      <c r="K287" s="97">
        <v>0.5</v>
      </c>
      <c r="L287" s="97">
        <v>0.5</v>
      </c>
      <c r="M287" s="97">
        <v>0.5</v>
      </c>
      <c r="N287" s="97">
        <v>0.5</v>
      </c>
      <c r="O287" s="97">
        <v>0.5</v>
      </c>
      <c r="P287" s="97">
        <v>0.5</v>
      </c>
      <c r="Q287" s="76"/>
      <c r="R287" s="76" t="s">
        <v>583</v>
      </c>
      <c r="S287" s="76" t="s">
        <v>583</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hidden="1" outlineLevel="2" x14ac:dyDescent="0.25">
      <c r="A288" s="45"/>
      <c r="B288" s="54"/>
      <c r="C288" s="47">
        <f t="shared" si="56"/>
        <v>3</v>
      </c>
      <c r="D288" s="73"/>
      <c r="E288" s="70"/>
      <c r="F288" s="70" t="s">
        <v>980</v>
      </c>
      <c r="G288" s="73"/>
      <c r="H288" s="76" t="s">
        <v>981</v>
      </c>
      <c r="I288" s="96" t="s">
        <v>645</v>
      </c>
      <c r="J288" s="96"/>
      <c r="K288" s="97">
        <v>0.7</v>
      </c>
      <c r="L288" s="97">
        <v>0.7</v>
      </c>
      <c r="M288" s="97">
        <v>0.7</v>
      </c>
      <c r="N288" s="97">
        <v>0.7</v>
      </c>
      <c r="O288" s="97">
        <v>0.7</v>
      </c>
      <c r="P288" s="97">
        <v>0.7</v>
      </c>
      <c r="Q288" s="76"/>
      <c r="R288" s="76" t="s">
        <v>583</v>
      </c>
      <c r="S288" s="76" t="s">
        <v>583</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hidden="1" outlineLevel="2" x14ac:dyDescent="0.25">
      <c r="A289" s="45"/>
      <c r="B289" s="54"/>
      <c r="C289" s="47">
        <f t="shared" si="56"/>
        <v>3</v>
      </c>
      <c r="D289" s="73"/>
      <c r="E289" s="70"/>
      <c r="F289" s="70" t="s">
        <v>982</v>
      </c>
      <c r="G289" s="73"/>
      <c r="H289" s="76" t="s">
        <v>983</v>
      </c>
      <c r="I289" s="96" t="s">
        <v>984</v>
      </c>
      <c r="J289" s="96"/>
      <c r="K289" s="97">
        <v>0.15</v>
      </c>
      <c r="L289" s="97">
        <v>0.15</v>
      </c>
      <c r="M289" s="97">
        <v>0.15</v>
      </c>
      <c r="N289" s="97">
        <v>0.15</v>
      </c>
      <c r="O289" s="97">
        <v>0.15</v>
      </c>
      <c r="P289" s="97">
        <v>0.15</v>
      </c>
      <c r="Q289" s="76"/>
      <c r="R289" s="76" t="s">
        <v>583</v>
      </c>
      <c r="S289" s="76" t="s">
        <v>583</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hidden="1" outlineLevel="2" x14ac:dyDescent="0.25">
      <c r="A290" s="45"/>
      <c r="B290" s="54"/>
      <c r="C290" s="47">
        <f t="shared" si="56"/>
        <v>3</v>
      </c>
      <c r="D290" s="73"/>
      <c r="E290" s="70"/>
      <c r="F290" s="70" t="s">
        <v>985</v>
      </c>
      <c r="G290" s="73"/>
      <c r="H290" s="76" t="s">
        <v>986</v>
      </c>
      <c r="I290" s="96" t="s">
        <v>573</v>
      </c>
      <c r="J290" s="96"/>
      <c r="K290" s="97">
        <v>0.48099999999999998</v>
      </c>
      <c r="L290" s="97">
        <v>0.48099999999999998</v>
      </c>
      <c r="M290" s="97">
        <v>0.48099999999999998</v>
      </c>
      <c r="N290" s="97">
        <v>0.48099999999999998</v>
      </c>
      <c r="O290" s="97">
        <v>0.48099999999999998</v>
      </c>
      <c r="P290" s="97">
        <v>0.48099999999999998</v>
      </c>
      <c r="Q290" s="76"/>
      <c r="R290" s="76" t="s">
        <v>583</v>
      </c>
      <c r="S290" s="76" t="s">
        <v>583</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hidden="1" outlineLevel="2" x14ac:dyDescent="0.25">
      <c r="A291" s="45"/>
      <c r="B291" s="54"/>
      <c r="C291" s="47">
        <f t="shared" si="56"/>
        <v>3</v>
      </c>
      <c r="D291" s="73"/>
      <c r="E291" s="70"/>
      <c r="F291" s="70" t="s">
        <v>987</v>
      </c>
      <c r="G291" s="73"/>
      <c r="H291" s="76" t="s">
        <v>983</v>
      </c>
      <c r="I291" s="96" t="s">
        <v>573</v>
      </c>
      <c r="J291" s="96"/>
      <c r="K291" s="97">
        <v>0.61899999999999999</v>
      </c>
      <c r="L291" s="97">
        <v>0.61899999999999999</v>
      </c>
      <c r="M291" s="97">
        <v>0.61899999999999999</v>
      </c>
      <c r="N291" s="97">
        <v>0.61899999999999999</v>
      </c>
      <c r="O291" s="97">
        <v>0.61899999999999999</v>
      </c>
      <c r="P291" s="97">
        <v>0.61899999999999999</v>
      </c>
      <c r="Q291" s="76"/>
      <c r="R291" s="76" t="s">
        <v>583</v>
      </c>
      <c r="S291" s="76" t="s">
        <v>583</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hidden="1" outlineLevel="2" x14ac:dyDescent="0.25">
      <c r="A292" s="45"/>
      <c r="B292" s="54"/>
      <c r="C292" s="47">
        <f t="shared" si="56"/>
        <v>3</v>
      </c>
      <c r="D292" s="73"/>
      <c r="E292" s="70"/>
      <c r="F292" s="70" t="s">
        <v>988</v>
      </c>
      <c r="G292" s="73"/>
      <c r="H292" s="76" t="s">
        <v>989</v>
      </c>
      <c r="I292" s="96" t="s">
        <v>977</v>
      </c>
      <c r="J292" s="96"/>
      <c r="K292" s="97">
        <v>1.41</v>
      </c>
      <c r="L292" s="97">
        <v>1.41</v>
      </c>
      <c r="M292" s="97">
        <v>1.1000000000000001</v>
      </c>
      <c r="N292" s="97">
        <v>1.1000000000000001</v>
      </c>
      <c r="O292" s="97">
        <v>1.1000000000000001</v>
      </c>
      <c r="P292" s="97">
        <v>1.1000000000000001</v>
      </c>
      <c r="Q292" s="76"/>
      <c r="R292" s="76" t="s">
        <v>583</v>
      </c>
      <c r="S292" s="76" t="s">
        <v>583</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hidden="1" outlineLevel="2" x14ac:dyDescent="0.25">
      <c r="A293" s="45"/>
      <c r="B293" s="54"/>
      <c r="C293" s="47">
        <f t="shared" si="56"/>
        <v>3</v>
      </c>
      <c r="D293" s="73"/>
      <c r="E293" s="70"/>
      <c r="F293" s="70" t="s">
        <v>990</v>
      </c>
      <c r="G293" s="73"/>
      <c r="H293" s="76" t="s">
        <v>983</v>
      </c>
      <c r="I293" s="96" t="s">
        <v>573</v>
      </c>
      <c r="J293" s="96"/>
      <c r="K293" s="97">
        <v>0.32200000000000001</v>
      </c>
      <c r="L293" s="97">
        <v>0.32200000000000001</v>
      </c>
      <c r="M293" s="97">
        <v>0.32200000000000001</v>
      </c>
      <c r="N293" s="97">
        <v>0.32200000000000001</v>
      </c>
      <c r="O293" s="97">
        <v>0.32200000000000001</v>
      </c>
      <c r="P293" s="97">
        <v>0.32200000000000001</v>
      </c>
      <c r="Q293" s="76"/>
      <c r="R293" s="76" t="s">
        <v>991</v>
      </c>
      <c r="S293" s="76" t="s">
        <v>583</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hidden="1" outlineLevel="2" x14ac:dyDescent="0.25">
      <c r="A294" s="45"/>
      <c r="B294" s="54"/>
      <c r="C294" s="47">
        <f t="shared" si="56"/>
        <v>3</v>
      </c>
      <c r="D294" s="73"/>
      <c r="E294" s="70"/>
      <c r="F294" s="70" t="s">
        <v>992</v>
      </c>
      <c r="G294" s="73"/>
      <c r="H294" s="76" t="s">
        <v>993</v>
      </c>
      <c r="I294" s="96" t="s">
        <v>608</v>
      </c>
      <c r="J294" s="96"/>
      <c r="K294" s="97">
        <v>39</v>
      </c>
      <c r="L294" s="97">
        <v>39</v>
      </c>
      <c r="M294" s="97">
        <v>39</v>
      </c>
      <c r="N294" s="97">
        <v>39</v>
      </c>
      <c r="O294" s="97">
        <v>39</v>
      </c>
      <c r="P294" s="97">
        <v>39</v>
      </c>
      <c r="Q294" s="76"/>
      <c r="R294" s="76" t="s">
        <v>583</v>
      </c>
      <c r="S294" s="76" t="s">
        <v>583</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hidden="1" outlineLevel="2" x14ac:dyDescent="0.25">
      <c r="A295" s="45"/>
      <c r="B295" s="54"/>
      <c r="C295" s="47">
        <f t="shared" si="56"/>
        <v>3</v>
      </c>
      <c r="D295" s="73"/>
      <c r="E295" s="70"/>
      <c r="F295" s="70" t="s">
        <v>994</v>
      </c>
      <c r="G295" s="73"/>
      <c r="H295" s="76" t="s">
        <v>995</v>
      </c>
      <c r="I295" s="96" t="s">
        <v>996</v>
      </c>
      <c r="J295" s="96"/>
      <c r="K295" s="97">
        <v>1.3</v>
      </c>
      <c r="L295" s="97">
        <v>1.3</v>
      </c>
      <c r="M295" s="97">
        <v>1.5</v>
      </c>
      <c r="N295" s="97">
        <v>1.5</v>
      </c>
      <c r="O295" s="97">
        <v>1.5</v>
      </c>
      <c r="P295" s="97">
        <v>1.5</v>
      </c>
      <c r="Q295" s="76"/>
      <c r="R295" s="76" t="s">
        <v>583</v>
      </c>
      <c r="S295" s="76" t="s">
        <v>583</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hidden="1" outlineLevel="2" x14ac:dyDescent="0.25">
      <c r="A296" s="45"/>
      <c r="B296" s="54"/>
      <c r="C296" s="47">
        <f t="shared" si="56"/>
        <v>3</v>
      </c>
      <c r="D296" s="73"/>
      <c r="E296" s="70"/>
      <c r="F296" s="70" t="s">
        <v>997</v>
      </c>
      <c r="G296" s="73"/>
      <c r="H296" s="76" t="s">
        <v>998</v>
      </c>
      <c r="I296" s="96" t="s">
        <v>608</v>
      </c>
      <c r="J296" s="96"/>
      <c r="K296" s="97">
        <v>5</v>
      </c>
      <c r="L296" s="97">
        <v>5</v>
      </c>
      <c r="M296" s="97">
        <v>5</v>
      </c>
      <c r="N296" s="97">
        <v>5</v>
      </c>
      <c r="O296" s="97">
        <v>5</v>
      </c>
      <c r="P296" s="97">
        <v>5</v>
      </c>
      <c r="Q296" s="76"/>
      <c r="R296" s="76" t="s">
        <v>583</v>
      </c>
      <c r="S296" s="76" t="s">
        <v>583</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hidden="1" outlineLevel="2" x14ac:dyDescent="0.25">
      <c r="A297" s="45"/>
      <c r="B297" s="54"/>
      <c r="C297" s="47">
        <f t="shared" si="56"/>
        <v>3</v>
      </c>
      <c r="D297" s="73"/>
      <c r="E297" s="70"/>
      <c r="F297" s="70" t="s">
        <v>999</v>
      </c>
      <c r="G297" s="73"/>
      <c r="H297" s="76" t="s">
        <v>1000</v>
      </c>
      <c r="I297" s="96" t="s">
        <v>1001</v>
      </c>
      <c r="J297" s="96"/>
      <c r="K297" s="97">
        <v>0.15</v>
      </c>
      <c r="L297" s="97">
        <v>0.15</v>
      </c>
      <c r="M297" s="97">
        <v>0.15</v>
      </c>
      <c r="N297" s="97">
        <v>0.15</v>
      </c>
      <c r="O297" s="97">
        <v>0.15</v>
      </c>
      <c r="P297" s="97">
        <v>0.15</v>
      </c>
      <c r="Q297" s="76"/>
      <c r="R297" s="76" t="s">
        <v>583</v>
      </c>
      <c r="S297" s="76" t="s">
        <v>583</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hidden="1" outlineLevel="2" x14ac:dyDescent="0.25">
      <c r="A298" s="45"/>
      <c r="B298" s="54"/>
      <c r="C298" s="47">
        <f t="shared" si="56"/>
        <v>3</v>
      </c>
      <c r="D298" s="73"/>
      <c r="E298" s="70"/>
      <c r="F298" s="70" t="s">
        <v>1002</v>
      </c>
      <c r="G298" s="73"/>
      <c r="H298" s="76" t="s">
        <v>1000</v>
      </c>
      <c r="I298" s="96" t="s">
        <v>608</v>
      </c>
      <c r="J298" s="96"/>
      <c r="K298" s="97">
        <v>10</v>
      </c>
      <c r="L298" s="97">
        <v>10</v>
      </c>
      <c r="M298" s="97">
        <v>10</v>
      </c>
      <c r="N298" s="97">
        <v>10</v>
      </c>
      <c r="O298" s="97">
        <v>10</v>
      </c>
      <c r="P298" s="97">
        <v>10</v>
      </c>
      <c r="Q298" s="76"/>
      <c r="R298" s="76" t="s">
        <v>583</v>
      </c>
      <c r="S298" s="76" t="s">
        <v>583</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hidden="1" outlineLevel="2" x14ac:dyDescent="0.25">
      <c r="A299" s="45"/>
      <c r="B299" s="54"/>
      <c r="C299" s="47">
        <f t="shared" si="56"/>
        <v>3</v>
      </c>
      <c r="D299" s="73"/>
      <c r="E299" s="70"/>
      <c r="F299" s="70" t="s">
        <v>1003</v>
      </c>
      <c r="G299" s="73"/>
      <c r="H299" s="76" t="s">
        <v>1004</v>
      </c>
      <c r="I299" s="96" t="s">
        <v>1005</v>
      </c>
      <c r="J299" s="96"/>
      <c r="K299" s="97">
        <v>0.38</v>
      </c>
      <c r="L299" s="97">
        <v>0.38</v>
      </c>
      <c r="M299" s="97">
        <v>0.38</v>
      </c>
      <c r="N299" s="97">
        <v>0.38</v>
      </c>
      <c r="O299" s="97">
        <v>0.38</v>
      </c>
      <c r="P299" s="97">
        <v>0.38</v>
      </c>
      <c r="Q299" s="76"/>
      <c r="R299" s="76" t="s">
        <v>583</v>
      </c>
      <c r="S299" s="76" t="s">
        <v>583</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4" t="s">
        <v>1006</v>
      </c>
      <c r="G300" s="73"/>
      <c r="H300" s="254" t="s">
        <v>1007</v>
      </c>
      <c r="I300" s="96"/>
      <c r="J300" s="96" t="s">
        <v>590</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1008</v>
      </c>
      <c r="F301" s="70" t="s">
        <v>1009</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8">INT($C$29)+2</f>
        <v>3</v>
      </c>
      <c r="D302" s="73"/>
      <c r="E302" s="70"/>
      <c r="F302" s="70" t="s">
        <v>1010</v>
      </c>
      <c r="G302" s="73"/>
      <c r="H302" s="76" t="s">
        <v>1011</v>
      </c>
      <c r="I302" s="96" t="s">
        <v>645</v>
      </c>
      <c r="J302" s="96"/>
      <c r="K302" s="97">
        <v>0.6</v>
      </c>
      <c r="L302" s="97">
        <v>0.6</v>
      </c>
      <c r="M302" s="97">
        <v>0.6</v>
      </c>
      <c r="N302" s="97">
        <v>0.6</v>
      </c>
      <c r="O302" s="97">
        <v>0.6</v>
      </c>
      <c r="P302" s="97">
        <v>0.6</v>
      </c>
      <c r="Q302" s="76"/>
      <c r="R302" s="76" t="s">
        <v>583</v>
      </c>
      <c r="S302" s="76" t="s">
        <v>583</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hidden="1" outlineLevel="2" x14ac:dyDescent="0.25">
      <c r="A303" s="45"/>
      <c r="B303" s="54"/>
      <c r="C303" s="47">
        <f t="shared" si="58"/>
        <v>3</v>
      </c>
      <c r="D303" s="73"/>
      <c r="E303" s="70"/>
      <c r="F303" s="70" t="s">
        <v>1012</v>
      </c>
      <c r="G303" s="73"/>
      <c r="H303" s="76" t="s">
        <v>1013</v>
      </c>
      <c r="I303" s="96" t="s">
        <v>645</v>
      </c>
      <c r="J303" s="96"/>
      <c r="K303" s="97">
        <v>0.7</v>
      </c>
      <c r="L303" s="97">
        <v>0.7</v>
      </c>
      <c r="M303" s="97">
        <v>0.7</v>
      </c>
      <c r="N303" s="97">
        <v>0.7</v>
      </c>
      <c r="O303" s="97">
        <v>0.7</v>
      </c>
      <c r="P303" s="97">
        <v>0.7</v>
      </c>
      <c r="Q303" s="76"/>
      <c r="R303" s="76" t="s">
        <v>583</v>
      </c>
      <c r="S303" s="76" t="s">
        <v>583</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hidden="1" outlineLevel="2" x14ac:dyDescent="0.25">
      <c r="A304" s="45"/>
      <c r="B304" s="54"/>
      <c r="C304" s="47">
        <f t="shared" si="58"/>
        <v>3</v>
      </c>
      <c r="D304" s="73"/>
      <c r="E304" s="70"/>
      <c r="F304" s="70" t="s">
        <v>1014</v>
      </c>
      <c r="G304" s="73"/>
      <c r="H304" s="76" t="s">
        <v>1015</v>
      </c>
      <c r="I304" s="96" t="s">
        <v>645</v>
      </c>
      <c r="J304" s="96"/>
      <c r="K304" s="97">
        <v>0.8</v>
      </c>
      <c r="L304" s="97">
        <v>0.8</v>
      </c>
      <c r="M304" s="97">
        <v>0.8</v>
      </c>
      <c r="N304" s="97">
        <v>0.8</v>
      </c>
      <c r="O304" s="97">
        <v>0.8</v>
      </c>
      <c r="P304" s="97">
        <v>0.8</v>
      </c>
      <c r="Q304" s="76"/>
      <c r="R304" s="76" t="s">
        <v>583</v>
      </c>
      <c r="S304" s="76" t="s">
        <v>583</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hidden="1" outlineLevel="2" x14ac:dyDescent="0.25">
      <c r="A305" s="45"/>
      <c r="B305" s="54"/>
      <c r="C305" s="47">
        <f t="shared" si="58"/>
        <v>3</v>
      </c>
      <c r="D305" s="73"/>
      <c r="E305" s="70"/>
      <c r="F305" s="70" t="s">
        <v>1016</v>
      </c>
      <c r="G305" s="73"/>
      <c r="H305" s="76" t="s">
        <v>1017</v>
      </c>
      <c r="I305" s="96" t="s">
        <v>573</v>
      </c>
      <c r="J305" s="96"/>
      <c r="K305" s="97">
        <v>6</v>
      </c>
      <c r="L305" s="97">
        <v>6</v>
      </c>
      <c r="M305" s="97">
        <v>6</v>
      </c>
      <c r="N305" s="97">
        <v>6</v>
      </c>
      <c r="O305" s="97">
        <v>6</v>
      </c>
      <c r="P305" s="97">
        <v>6</v>
      </c>
      <c r="Q305" s="76"/>
      <c r="R305" s="76" t="s">
        <v>583</v>
      </c>
      <c r="S305" s="76" t="s">
        <v>583</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hidden="1" outlineLevel="2" x14ac:dyDescent="0.25">
      <c r="A306" s="45"/>
      <c r="B306" s="54"/>
      <c r="C306" s="47">
        <f t="shared" si="58"/>
        <v>3</v>
      </c>
      <c r="D306" s="73"/>
      <c r="E306" s="70"/>
      <c r="F306" s="70" t="s">
        <v>1018</v>
      </c>
      <c r="G306" s="73"/>
      <c r="H306" s="76" t="s">
        <v>1019</v>
      </c>
      <c r="I306" s="96" t="s">
        <v>573</v>
      </c>
      <c r="J306" s="96"/>
      <c r="K306" s="97">
        <v>0.4</v>
      </c>
      <c r="L306" s="97">
        <v>0.4</v>
      </c>
      <c r="M306" s="97">
        <v>0.4</v>
      </c>
      <c r="N306" s="97">
        <v>0.4</v>
      </c>
      <c r="O306" s="97">
        <v>0.4</v>
      </c>
      <c r="P306" s="97">
        <v>0.4</v>
      </c>
      <c r="Q306" s="76"/>
      <c r="R306" s="76" t="s">
        <v>583</v>
      </c>
      <c r="S306" s="76" t="s">
        <v>583</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hidden="1" outlineLevel="2" x14ac:dyDescent="0.25">
      <c r="A307" s="45"/>
      <c r="B307" s="54"/>
      <c r="C307" s="47">
        <f t="shared" si="58"/>
        <v>3</v>
      </c>
      <c r="D307" s="73"/>
      <c r="E307" s="70"/>
      <c r="F307" s="70" t="s">
        <v>1020</v>
      </c>
      <c r="G307" s="73"/>
      <c r="H307" s="76" t="s">
        <v>1021</v>
      </c>
      <c r="I307" s="96" t="s">
        <v>666</v>
      </c>
      <c r="J307" s="96"/>
      <c r="K307" s="97">
        <v>0.9</v>
      </c>
      <c r="L307" s="97">
        <v>0.9</v>
      </c>
      <c r="M307" s="97">
        <v>0.9</v>
      </c>
      <c r="N307" s="97">
        <v>0.9</v>
      </c>
      <c r="O307" s="97">
        <v>0.9</v>
      </c>
      <c r="P307" s="97">
        <v>0.9</v>
      </c>
      <c r="Q307" s="76"/>
      <c r="R307" s="76" t="s">
        <v>583</v>
      </c>
      <c r="S307" s="76" t="s">
        <v>583</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hidden="1" outlineLevel="2" x14ac:dyDescent="0.25">
      <c r="A308" s="45"/>
      <c r="B308" s="54"/>
      <c r="C308" s="47">
        <f t="shared" si="58"/>
        <v>3</v>
      </c>
      <c r="D308" s="73"/>
      <c r="E308" s="70"/>
      <c r="F308" s="70" t="s">
        <v>1022</v>
      </c>
      <c r="G308" s="73"/>
      <c r="H308" s="76" t="s">
        <v>1023</v>
      </c>
      <c r="I308" s="96" t="s">
        <v>666</v>
      </c>
      <c r="J308" s="96"/>
      <c r="K308" s="97">
        <v>0.97</v>
      </c>
      <c r="L308" s="97">
        <v>0.97</v>
      </c>
      <c r="M308" s="97">
        <v>0.97</v>
      </c>
      <c r="N308" s="97">
        <v>0.97</v>
      </c>
      <c r="O308" s="97">
        <v>0.97</v>
      </c>
      <c r="P308" s="97">
        <v>0.97</v>
      </c>
      <c r="Q308" s="76"/>
      <c r="R308" s="76" t="s">
        <v>583</v>
      </c>
      <c r="S308" s="76" t="s">
        <v>583</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hidden="1" outlineLevel="2" x14ac:dyDescent="0.25">
      <c r="A309" s="45"/>
      <c r="B309" s="54"/>
      <c r="C309" s="47">
        <f t="shared" si="58"/>
        <v>3</v>
      </c>
      <c r="D309" s="73"/>
      <c r="E309" s="70"/>
      <c r="F309" s="70" t="s">
        <v>1024</v>
      </c>
      <c r="G309" s="73"/>
      <c r="H309" s="76" t="s">
        <v>1025</v>
      </c>
      <c r="I309" s="96" t="s">
        <v>595</v>
      </c>
      <c r="J309" s="96"/>
      <c r="K309" s="97">
        <v>27</v>
      </c>
      <c r="L309" s="97">
        <v>27</v>
      </c>
      <c r="M309" s="97">
        <v>27</v>
      </c>
      <c r="N309" s="97">
        <v>23.2</v>
      </c>
      <c r="O309" s="97">
        <v>23.2</v>
      </c>
      <c r="P309" s="97">
        <v>27</v>
      </c>
      <c r="Q309" s="76"/>
      <c r="R309" s="76" t="s">
        <v>583</v>
      </c>
      <c r="S309" s="76" t="s">
        <v>583</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2471</v>
      </c>
      <c r="AE309" s="76"/>
      <c r="AF309" s="97">
        <v>1</v>
      </c>
      <c r="AG309" s="97">
        <v>1</v>
      </c>
      <c r="AH309" s="73"/>
      <c r="AI309" s="57"/>
      <c r="AJ309" s="45"/>
      <c r="AK309" s="45"/>
      <c r="AL309" s="45"/>
    </row>
    <row r="310" spans="1:38" hidden="1" outlineLevel="2" x14ac:dyDescent="0.25">
      <c r="A310" s="45"/>
      <c r="B310" s="54"/>
      <c r="C310" s="47">
        <f t="shared" si="58"/>
        <v>3</v>
      </c>
      <c r="D310" s="73"/>
      <c r="E310" s="70"/>
      <c r="F310" s="70" t="s">
        <v>1026</v>
      </c>
      <c r="G310" s="73"/>
      <c r="H310" s="76" t="s">
        <v>1027</v>
      </c>
      <c r="I310" s="96" t="s">
        <v>666</v>
      </c>
      <c r="J310" s="96"/>
      <c r="K310" s="97">
        <v>20.3</v>
      </c>
      <c r="L310" s="97">
        <v>20.3</v>
      </c>
      <c r="M310" s="97">
        <v>20.3</v>
      </c>
      <c r="N310" s="97">
        <v>16.5</v>
      </c>
      <c r="O310" s="97">
        <v>16.5</v>
      </c>
      <c r="P310" s="97">
        <v>20.3</v>
      </c>
      <c r="Q310" s="76"/>
      <c r="R310" s="76" t="s">
        <v>583</v>
      </c>
      <c r="S310" s="76" t="s">
        <v>583</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2471</v>
      </c>
      <c r="AE310" s="76"/>
      <c r="AF310" s="97">
        <v>1</v>
      </c>
      <c r="AG310" s="97">
        <v>1</v>
      </c>
      <c r="AH310" s="73"/>
      <c r="AI310" s="57"/>
      <c r="AJ310" s="45"/>
      <c r="AK310" s="45"/>
      <c r="AL310" s="45"/>
    </row>
    <row r="311" spans="1:38" hidden="1" outlineLevel="2" x14ac:dyDescent="0.25">
      <c r="A311" s="45"/>
      <c r="B311" s="54"/>
      <c r="C311" s="47">
        <f t="shared" si="58"/>
        <v>3</v>
      </c>
      <c r="D311" s="73"/>
      <c r="E311" s="70"/>
      <c r="F311" s="70" t="s">
        <v>1028</v>
      </c>
      <c r="G311" s="73"/>
      <c r="H311" s="76" t="s">
        <v>1029</v>
      </c>
      <c r="I311" s="96" t="s">
        <v>595</v>
      </c>
      <c r="J311" s="96"/>
      <c r="K311" s="97">
        <v>2</v>
      </c>
      <c r="L311" s="97">
        <v>2</v>
      </c>
      <c r="M311" s="97">
        <v>2</v>
      </c>
      <c r="N311" s="97">
        <v>2</v>
      </c>
      <c r="O311" s="97">
        <v>2</v>
      </c>
      <c r="P311" s="97">
        <v>2</v>
      </c>
      <c r="Q311" s="76"/>
      <c r="R311" s="76" t="s">
        <v>583</v>
      </c>
      <c r="S311" s="76" t="s">
        <v>583</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hidden="1" outlineLevel="2" x14ac:dyDescent="0.25">
      <c r="A312" s="45"/>
      <c r="B312" s="54"/>
      <c r="C312" s="47">
        <f t="shared" si="58"/>
        <v>3</v>
      </c>
      <c r="D312" s="73"/>
      <c r="E312" s="70"/>
      <c r="F312" s="70" t="s">
        <v>1030</v>
      </c>
      <c r="G312" s="73"/>
      <c r="H312" s="76" t="s">
        <v>1031</v>
      </c>
      <c r="I312" s="96" t="s">
        <v>573</v>
      </c>
      <c r="J312" s="96"/>
      <c r="K312" s="97">
        <v>13.8</v>
      </c>
      <c r="L312" s="97">
        <v>13.8</v>
      </c>
      <c r="M312" s="97">
        <v>13.8</v>
      </c>
      <c r="N312" s="97">
        <v>13.8</v>
      </c>
      <c r="O312" s="97">
        <v>13.8</v>
      </c>
      <c r="P312" s="97">
        <v>13.8</v>
      </c>
      <c r="Q312" s="76"/>
      <c r="R312" s="76" t="s">
        <v>621</v>
      </c>
      <c r="S312" s="76" t="s">
        <v>621</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hidden="1" outlineLevel="2" x14ac:dyDescent="0.25">
      <c r="A313" s="45"/>
      <c r="B313" s="54"/>
      <c r="C313" s="47">
        <f t="shared" si="58"/>
        <v>3</v>
      </c>
      <c r="D313" s="73"/>
      <c r="E313" s="70"/>
      <c r="F313" s="70" t="s">
        <v>1032</v>
      </c>
      <c r="G313" s="73"/>
      <c r="H313" s="76" t="s">
        <v>1033</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621</v>
      </c>
      <c r="S313" s="76" t="s">
        <v>621</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hidden="1" outlineLevel="2" x14ac:dyDescent="0.25">
      <c r="A314" s="45"/>
      <c r="B314" s="54"/>
      <c r="C314" s="47">
        <f t="shared" si="58"/>
        <v>3</v>
      </c>
      <c r="D314" s="73"/>
      <c r="E314" s="70"/>
      <c r="F314" s="70" t="s">
        <v>1034</v>
      </c>
      <c r="G314" s="73"/>
      <c r="H314" s="76" t="s">
        <v>1035</v>
      </c>
      <c r="I314" s="96" t="s">
        <v>573</v>
      </c>
      <c r="J314" s="96"/>
      <c r="K314" s="97">
        <v>0.14000000000000001</v>
      </c>
      <c r="L314" s="97">
        <v>0.14000000000000001</v>
      </c>
      <c r="M314" s="97">
        <v>0.14000000000000001</v>
      </c>
      <c r="N314" s="97">
        <v>0.12</v>
      </c>
      <c r="O314" s="97">
        <v>0.12</v>
      </c>
      <c r="P314" s="97">
        <v>0.14000000000000001</v>
      </c>
      <c r="Q314" s="76"/>
      <c r="R314" s="76" t="s">
        <v>583</v>
      </c>
      <c r="S314" s="76" t="s">
        <v>583</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hidden="1" outlineLevel="2" x14ac:dyDescent="0.25">
      <c r="A315" s="45"/>
      <c r="B315" s="54"/>
      <c r="C315" s="47">
        <f t="shared" si="58"/>
        <v>3</v>
      </c>
      <c r="D315" s="73"/>
      <c r="E315" s="70"/>
      <c r="F315" s="70" t="s">
        <v>1036</v>
      </c>
      <c r="G315" s="73"/>
      <c r="H315" s="76" t="s">
        <v>1037</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583</v>
      </c>
      <c r="S315" s="76" t="s">
        <v>583</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hidden="1" outlineLevel="2" x14ac:dyDescent="0.25">
      <c r="A316" s="45"/>
      <c r="B316" s="54"/>
      <c r="C316" s="47">
        <f t="shared" si="58"/>
        <v>3</v>
      </c>
      <c r="D316" s="73"/>
      <c r="E316" s="70"/>
      <c r="F316" s="70" t="s">
        <v>1038</v>
      </c>
      <c r="G316" s="73"/>
      <c r="H316" s="76" t="s">
        <v>1039</v>
      </c>
      <c r="I316" s="96" t="s">
        <v>573</v>
      </c>
      <c r="J316" s="96"/>
      <c r="K316" s="97">
        <v>0.115</v>
      </c>
      <c r="L316" s="97">
        <v>0.115</v>
      </c>
      <c r="M316" s="97">
        <v>0.115</v>
      </c>
      <c r="N316" s="97">
        <v>0.115</v>
      </c>
      <c r="O316" s="97">
        <v>0.115</v>
      </c>
      <c r="P316" s="97">
        <v>0.115</v>
      </c>
      <c r="Q316" s="76"/>
      <c r="R316" s="76" t="s">
        <v>583</v>
      </c>
      <c r="S316" s="76" t="s">
        <v>583</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1040</v>
      </c>
      <c r="G317" s="73"/>
      <c r="H317" s="76" t="s">
        <v>627</v>
      </c>
      <c r="I317" s="96" t="s">
        <v>573</v>
      </c>
      <c r="J317" s="96"/>
      <c r="K317" s="76"/>
      <c r="L317" s="76"/>
      <c r="M317" s="76"/>
      <c r="N317" s="76"/>
      <c r="O317" s="76"/>
      <c r="P317" s="76"/>
      <c r="Q317" s="76"/>
      <c r="R317" s="76" t="s">
        <v>583</v>
      </c>
      <c r="S317" s="76" t="s">
        <v>583</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1041</v>
      </c>
      <c r="G318" s="73"/>
      <c r="H318" s="76" t="s">
        <v>627</v>
      </c>
      <c r="I318" s="96" t="s">
        <v>573</v>
      </c>
      <c r="J318" s="96"/>
      <c r="K318" s="76"/>
      <c r="L318" s="76"/>
      <c r="M318" s="76"/>
      <c r="N318" s="76"/>
      <c r="O318" s="76"/>
      <c r="P318" s="76"/>
      <c r="Q318" s="76"/>
      <c r="R318" s="76" t="s">
        <v>583</v>
      </c>
      <c r="S318" s="76" t="s">
        <v>583</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8"/>
        <v>3</v>
      </c>
      <c r="D319" s="73"/>
      <c r="E319" s="70"/>
      <c r="F319" s="70" t="s">
        <v>1042</v>
      </c>
      <c r="G319" s="73"/>
      <c r="H319" s="76" t="s">
        <v>1043</v>
      </c>
      <c r="I319" s="96" t="s">
        <v>573</v>
      </c>
      <c r="J319" s="96"/>
      <c r="K319" s="97">
        <v>1.0900000000000001</v>
      </c>
      <c r="L319" s="97">
        <v>1.0900000000000001</v>
      </c>
      <c r="M319" s="97">
        <v>1.0900000000000001</v>
      </c>
      <c r="N319" s="97">
        <v>1.0900000000000001</v>
      </c>
      <c r="O319" s="97">
        <v>1.0900000000000001</v>
      </c>
      <c r="P319" s="97">
        <v>1.0900000000000001</v>
      </c>
      <c r="Q319" s="76"/>
      <c r="R319" s="76" t="s">
        <v>583</v>
      </c>
      <c r="S319" s="76" t="s">
        <v>583</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hidden="1" outlineLevel="2" x14ac:dyDescent="0.25">
      <c r="A320" s="45"/>
      <c r="B320" s="54"/>
      <c r="C320" s="47">
        <f t="shared" si="58"/>
        <v>3</v>
      </c>
      <c r="D320" s="73"/>
      <c r="E320" s="70"/>
      <c r="F320" s="70" t="s">
        <v>1044</v>
      </c>
      <c r="G320" s="73"/>
      <c r="H320" s="76" t="s">
        <v>1045</v>
      </c>
      <c r="I320" s="96" t="s">
        <v>573</v>
      </c>
      <c r="J320" s="96"/>
      <c r="K320" s="97">
        <v>0.21</v>
      </c>
      <c r="L320" s="97">
        <v>0.21</v>
      </c>
      <c r="M320" s="97">
        <v>0.21</v>
      </c>
      <c r="N320" s="97">
        <v>0.21</v>
      </c>
      <c r="O320" s="97">
        <v>0.21</v>
      </c>
      <c r="P320" s="97">
        <v>0.21</v>
      </c>
      <c r="Q320" s="76"/>
      <c r="R320" s="76" t="s">
        <v>1046</v>
      </c>
      <c r="S320" s="76" t="s">
        <v>1047</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hidden="1" outlineLevel="2" x14ac:dyDescent="0.25">
      <c r="A321" s="45"/>
      <c r="B321" s="54"/>
      <c r="C321" s="47">
        <f t="shared" si="58"/>
        <v>3</v>
      </c>
      <c r="D321" s="73"/>
      <c r="E321" s="70"/>
      <c r="F321" s="70" t="s">
        <v>1048</v>
      </c>
      <c r="G321" s="73"/>
      <c r="H321" s="76" t="s">
        <v>1049</v>
      </c>
      <c r="I321" s="96" t="s">
        <v>573</v>
      </c>
      <c r="J321" s="96"/>
      <c r="K321" s="97">
        <v>0.9</v>
      </c>
      <c r="L321" s="97">
        <v>0.9</v>
      </c>
      <c r="M321" s="97">
        <v>0.9</v>
      </c>
      <c r="N321" s="97">
        <v>0.9</v>
      </c>
      <c r="O321" s="97">
        <v>0.9</v>
      </c>
      <c r="P321" s="97">
        <v>0.9</v>
      </c>
      <c r="Q321" s="76"/>
      <c r="R321" s="76" t="s">
        <v>1050</v>
      </c>
      <c r="S321" s="76" t="s">
        <v>1051</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hidden="1" outlineLevel="2" x14ac:dyDescent="0.25">
      <c r="A322" s="45"/>
      <c r="B322" s="54"/>
      <c r="C322" s="47">
        <f t="shared" si="58"/>
        <v>3</v>
      </c>
      <c r="D322" s="73"/>
      <c r="E322" s="70"/>
      <c r="F322" s="70" t="s">
        <v>1052</v>
      </c>
      <c r="G322" s="73"/>
      <c r="H322" s="76" t="s">
        <v>1053</v>
      </c>
      <c r="I322" s="96" t="s">
        <v>2332</v>
      </c>
      <c r="J322" s="96"/>
      <c r="K322" s="97">
        <v>23.8</v>
      </c>
      <c r="L322" s="97">
        <v>23.8</v>
      </c>
      <c r="M322" s="97">
        <v>23.8</v>
      </c>
      <c r="N322" s="97">
        <v>23.8</v>
      </c>
      <c r="O322" s="97">
        <v>23.8</v>
      </c>
      <c r="P322" s="97">
        <v>23.8</v>
      </c>
      <c r="Q322" s="76"/>
      <c r="R322" s="76" t="s">
        <v>2333</v>
      </c>
      <c r="S322" s="76" t="s">
        <v>2333</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hidden="1" outlineLevel="2" x14ac:dyDescent="0.25">
      <c r="A323" s="45"/>
      <c r="B323" s="54"/>
      <c r="C323" s="47">
        <f t="shared" si="58"/>
        <v>3</v>
      </c>
      <c r="D323" s="73"/>
      <c r="E323" s="70"/>
      <c r="F323" s="70" t="s">
        <v>1054</v>
      </c>
      <c r="G323" s="73"/>
      <c r="H323" s="76" t="s">
        <v>1055</v>
      </c>
      <c r="I323" s="96" t="s">
        <v>2332</v>
      </c>
      <c r="J323" s="96"/>
      <c r="K323" s="97">
        <v>39.6</v>
      </c>
      <c r="L323" s="97">
        <v>39.6</v>
      </c>
      <c r="M323" s="97">
        <v>39.6</v>
      </c>
      <c r="N323" s="97">
        <v>39.6</v>
      </c>
      <c r="O323" s="97">
        <v>39.6</v>
      </c>
      <c r="P323" s="97">
        <v>39.6</v>
      </c>
      <c r="Q323" s="76"/>
      <c r="R323" s="76" t="s">
        <v>2333</v>
      </c>
      <c r="S323" s="76" t="s">
        <v>2333</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4" t="s">
        <v>1056</v>
      </c>
      <c r="G324" s="73"/>
      <c r="H324" s="254" t="s">
        <v>1057</v>
      </c>
      <c r="I324" s="96"/>
      <c r="J324" s="96" t="s">
        <v>590</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1058</v>
      </c>
      <c r="F325" s="70" t="s">
        <v>1059</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1060</v>
      </c>
      <c r="G326" s="73"/>
      <c r="H326" s="76" t="s">
        <v>2472</v>
      </c>
      <c r="I326" s="96" t="s">
        <v>666</v>
      </c>
      <c r="J326" s="96"/>
      <c r="K326" s="97">
        <v>1.84E-2</v>
      </c>
      <c r="L326" s="97">
        <v>1.84E-2</v>
      </c>
      <c r="M326" s="97">
        <v>1.84E-2</v>
      </c>
      <c r="N326" s="97">
        <v>1.84E-2</v>
      </c>
      <c r="O326" s="97">
        <v>1.84E-2</v>
      </c>
      <c r="P326" s="97">
        <v>1.84E-2</v>
      </c>
      <c r="Q326" s="76"/>
      <c r="R326" s="76" t="s">
        <v>1061</v>
      </c>
      <c r="S326" s="76" t="s">
        <v>1061</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1062</v>
      </c>
      <c r="G327" s="73"/>
      <c r="H327" s="76" t="s">
        <v>2476</v>
      </c>
      <c r="I327" s="96" t="s">
        <v>573</v>
      </c>
      <c r="J327" s="96"/>
      <c r="K327" s="97">
        <v>13</v>
      </c>
      <c r="L327" s="97">
        <v>13</v>
      </c>
      <c r="M327" s="97">
        <v>13</v>
      </c>
      <c r="N327" s="97">
        <v>13</v>
      </c>
      <c r="O327" s="97">
        <v>13</v>
      </c>
      <c r="P327" s="97">
        <v>13</v>
      </c>
      <c r="Q327" s="76"/>
      <c r="R327" s="76" t="s">
        <v>1061</v>
      </c>
      <c r="S327" s="76" t="s">
        <v>1061</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1063</v>
      </c>
      <c r="G328" s="73"/>
      <c r="H328" s="76" t="s">
        <v>2473</v>
      </c>
      <c r="I328" s="96" t="s">
        <v>698</v>
      </c>
      <c r="J328" s="96"/>
      <c r="K328" s="97">
        <v>7.52</v>
      </c>
      <c r="L328" s="97">
        <v>7.52</v>
      </c>
      <c r="M328" s="97">
        <v>7.52</v>
      </c>
      <c r="N328" s="97">
        <v>7.52</v>
      </c>
      <c r="O328" s="97">
        <v>7.52</v>
      </c>
      <c r="P328" s="97">
        <v>7.52</v>
      </c>
      <c r="Q328" s="76"/>
      <c r="R328" s="76" t="s">
        <v>1061</v>
      </c>
      <c r="S328" s="76" t="s">
        <v>1061</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1064</v>
      </c>
      <c r="G329" s="73"/>
      <c r="H329" s="76" t="s">
        <v>2474</v>
      </c>
      <c r="I329" s="96" t="s">
        <v>573</v>
      </c>
      <c r="J329" s="96"/>
      <c r="K329" s="97">
        <v>23.7</v>
      </c>
      <c r="L329" s="97">
        <v>23.7</v>
      </c>
      <c r="M329" s="97">
        <v>23.7</v>
      </c>
      <c r="N329" s="97">
        <v>23.7</v>
      </c>
      <c r="O329" s="97">
        <v>23.7</v>
      </c>
      <c r="P329" s="97">
        <v>23.7</v>
      </c>
      <c r="Q329" s="76"/>
      <c r="R329" s="76" t="s">
        <v>1061</v>
      </c>
      <c r="S329" s="76" t="s">
        <v>1061</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1065</v>
      </c>
      <c r="G330" s="73"/>
      <c r="H330" s="76" t="s">
        <v>2475</v>
      </c>
      <c r="I330" s="96" t="s">
        <v>698</v>
      </c>
      <c r="J330" s="96"/>
      <c r="K330" s="97">
        <v>3.36</v>
      </c>
      <c r="L330" s="97">
        <v>3.36</v>
      </c>
      <c r="M330" s="97">
        <v>3.36</v>
      </c>
      <c r="N330" s="97">
        <v>3.36</v>
      </c>
      <c r="O330" s="97">
        <v>3.36</v>
      </c>
      <c r="P330" s="97">
        <v>3.36</v>
      </c>
      <c r="Q330" s="76"/>
      <c r="R330" s="76" t="s">
        <v>1061</v>
      </c>
      <c r="S330" s="76" t="s">
        <v>1061</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4" t="s">
        <v>470</v>
      </c>
      <c r="G331" s="73"/>
      <c r="H331" s="254" t="s">
        <v>1066</v>
      </c>
      <c r="I331" s="96"/>
      <c r="J331" s="96" t="s">
        <v>590</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1067</v>
      </c>
      <c r="F332" s="70" t="s">
        <v>1068</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INT($C$29)+3</f>
        <v>4</v>
      </c>
      <c r="D333" s="73"/>
      <c r="E333" s="70"/>
      <c r="F333" s="70" t="s">
        <v>2697</v>
      </c>
      <c r="G333" s="73"/>
      <c r="H333" s="76" t="s">
        <v>2479</v>
      </c>
      <c r="I333" s="96" t="s">
        <v>573</v>
      </c>
      <c r="J333" s="96"/>
      <c r="K333" s="97">
        <v>9.375E-2</v>
      </c>
      <c r="L333" s="97">
        <v>0.20499999999999999</v>
      </c>
      <c r="M333" s="97">
        <v>0</v>
      </c>
      <c r="N333" s="97">
        <v>0</v>
      </c>
      <c r="O333" s="97">
        <v>0</v>
      </c>
      <c r="P333" s="97">
        <v>0</v>
      </c>
      <c r="Q333" s="76"/>
      <c r="R333" s="97" t="s">
        <v>2691</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1069</v>
      </c>
      <c r="G334" s="73"/>
      <c r="H334" s="76" t="s">
        <v>1070</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1071</v>
      </c>
      <c r="G335" s="73"/>
      <c r="H335" s="76" t="s">
        <v>1072</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3">INT($C$29)+2</f>
        <v>3</v>
      </c>
      <c r="D336" s="73"/>
      <c r="E336" s="70"/>
      <c r="F336" s="70" t="s">
        <v>1073</v>
      </c>
      <c r="G336" s="73"/>
      <c r="H336" s="76" t="s">
        <v>1074</v>
      </c>
      <c r="I336" s="96" t="s">
        <v>602</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hidden="1" outlineLevel="2" x14ac:dyDescent="0.25">
      <c r="A337" s="45"/>
      <c r="B337" s="54"/>
      <c r="C337" s="47">
        <f t="shared" si="63"/>
        <v>3</v>
      </c>
      <c r="D337" s="73"/>
      <c r="E337" s="70"/>
      <c r="F337" s="70" t="s">
        <v>1075</v>
      </c>
      <c r="G337" s="73"/>
      <c r="H337" s="76" t="s">
        <v>1076</v>
      </c>
      <c r="I337" s="96" t="s">
        <v>645</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4" t="s">
        <v>1077</v>
      </c>
      <c r="G338" s="73"/>
      <c r="H338" s="254" t="s">
        <v>1078</v>
      </c>
      <c r="I338" s="96"/>
      <c r="J338" s="96" t="s">
        <v>590</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1079</v>
      </c>
      <c r="F339" s="70" t="s">
        <v>1080</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3"/>
        <v>3</v>
      </c>
      <c r="D340" s="73"/>
      <c r="E340" s="70"/>
      <c r="F340" s="70" t="s">
        <v>1081</v>
      </c>
      <c r="G340" s="73"/>
      <c r="H340" s="76" t="s">
        <v>1082</v>
      </c>
      <c r="I340" s="96" t="s">
        <v>2327</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2870</v>
      </c>
      <c r="S340" s="76" t="s">
        <v>621</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hidden="1" outlineLevel="2" x14ac:dyDescent="0.25">
      <c r="A341" s="45"/>
      <c r="B341" s="54"/>
      <c r="C341" s="47">
        <f t="shared" si="63"/>
        <v>3</v>
      </c>
      <c r="D341" s="73"/>
      <c r="E341" s="70"/>
      <c r="F341" s="70" t="s">
        <v>1083</v>
      </c>
      <c r="G341" s="73"/>
      <c r="H341" s="76" t="s">
        <v>1084</v>
      </c>
      <c r="I341" s="96" t="s">
        <v>573</v>
      </c>
      <c r="J341" s="96"/>
      <c r="K341" s="97">
        <v>0.3</v>
      </c>
      <c r="L341" s="97">
        <v>0.3</v>
      </c>
      <c r="M341" s="97">
        <v>0.3</v>
      </c>
      <c r="N341" s="97">
        <v>0.3</v>
      </c>
      <c r="O341" s="97">
        <v>0.3</v>
      </c>
      <c r="P341" s="97">
        <v>0.3</v>
      </c>
      <c r="Q341" s="76"/>
      <c r="R341" s="76" t="s">
        <v>621</v>
      </c>
      <c r="S341" s="76" t="s">
        <v>621</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hidden="1" outlineLevel="2" x14ac:dyDescent="0.25">
      <c r="A342" s="45"/>
      <c r="B342" s="54"/>
      <c r="C342" s="47">
        <f t="shared" si="63"/>
        <v>3</v>
      </c>
      <c r="D342" s="73"/>
      <c r="E342" s="70"/>
      <c r="F342" s="70" t="s">
        <v>1085</v>
      </c>
      <c r="G342" s="73"/>
      <c r="H342" s="76" t="s">
        <v>1086</v>
      </c>
      <c r="I342" s="96" t="s">
        <v>573</v>
      </c>
      <c r="J342" s="96"/>
      <c r="K342" s="97">
        <v>0.6</v>
      </c>
      <c r="L342" s="97">
        <v>0.6</v>
      </c>
      <c r="M342" s="97">
        <v>0.6</v>
      </c>
      <c r="N342" s="97">
        <v>0.6</v>
      </c>
      <c r="O342" s="97">
        <v>0.6</v>
      </c>
      <c r="P342" s="97">
        <v>0.6</v>
      </c>
      <c r="Q342" s="76"/>
      <c r="R342" s="76" t="s">
        <v>621</v>
      </c>
      <c r="S342" s="76" t="s">
        <v>621</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1087</v>
      </c>
      <c r="G343" s="73"/>
      <c r="H343" s="76" t="s">
        <v>1088</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1089</v>
      </c>
      <c r="G344" s="73"/>
      <c r="H344" s="76" t="s">
        <v>1090</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1091</v>
      </c>
      <c r="G345" s="73"/>
      <c r="H345" s="76" t="s">
        <v>1092</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1093</v>
      </c>
      <c r="G346" s="73"/>
      <c r="H346" s="76" t="s">
        <v>1094</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1095</v>
      </c>
      <c r="G347" s="73"/>
      <c r="H347" s="76" t="s">
        <v>1096</v>
      </c>
      <c r="I347" s="96" t="s">
        <v>573</v>
      </c>
      <c r="J347" s="96"/>
      <c r="K347" s="76"/>
      <c r="L347" s="76"/>
      <c r="M347" s="97">
        <v>-40</v>
      </c>
      <c r="N347" s="97">
        <v>-40</v>
      </c>
      <c r="O347" s="97">
        <v>-40</v>
      </c>
      <c r="P347" s="97">
        <v>-40</v>
      </c>
      <c r="Q347" s="76"/>
      <c r="R347" s="76"/>
      <c r="S347" s="76" t="s">
        <v>630</v>
      </c>
      <c r="T347" s="76"/>
      <c r="U347" s="97">
        <v>-9.9499999999999993</v>
      </c>
      <c r="V347" s="97">
        <v>-9.9499999999999993</v>
      </c>
      <c r="W347" s="97">
        <v>-9.9499999999999993</v>
      </c>
      <c r="X347" s="97">
        <v>-8.9</v>
      </c>
      <c r="Y347" s="97">
        <v>-8.9</v>
      </c>
      <c r="Z347" s="97">
        <v>-8.9</v>
      </c>
      <c r="AA347" s="97">
        <v>-8.9</v>
      </c>
      <c r="AB347" s="97">
        <v>-8.9</v>
      </c>
      <c r="AC347" s="76"/>
      <c r="AD347" s="97" t="s">
        <v>1097</v>
      </c>
      <c r="AE347" s="76"/>
      <c r="AF347" s="97">
        <v>1</v>
      </c>
      <c r="AG347" s="97">
        <v>1</v>
      </c>
      <c r="AH347" s="73"/>
      <c r="AI347" s="57"/>
      <c r="AJ347" s="45"/>
      <c r="AK347" s="45"/>
      <c r="AL347" s="45"/>
    </row>
    <row r="348" spans="1:38" hidden="1" outlineLevel="2" x14ac:dyDescent="0.25">
      <c r="A348" s="45"/>
      <c r="B348" s="54"/>
      <c r="C348" s="47">
        <f>INT($C$29)+2</f>
        <v>3</v>
      </c>
      <c r="D348" s="73"/>
      <c r="E348" s="70"/>
      <c r="F348" s="70" t="s">
        <v>1098</v>
      </c>
      <c r="G348" s="73"/>
      <c r="H348" s="76" t="s">
        <v>1099</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1097</v>
      </c>
      <c r="AE348" s="76"/>
      <c r="AF348" s="97">
        <v>1</v>
      </c>
      <c r="AG348" s="97">
        <v>1</v>
      </c>
      <c r="AH348" s="73"/>
      <c r="AI348" s="57"/>
      <c r="AJ348" s="45"/>
      <c r="AK348" s="45"/>
      <c r="AL348" s="45"/>
    </row>
    <row r="349" spans="1:38" hidden="1" outlineLevel="2" x14ac:dyDescent="0.25">
      <c r="A349" s="45"/>
      <c r="B349" s="54"/>
      <c r="C349" s="47">
        <f>INT($C$29)+2</f>
        <v>3</v>
      </c>
      <c r="D349" s="73"/>
      <c r="E349" s="70"/>
      <c r="F349" s="70" t="s">
        <v>1100</v>
      </c>
      <c r="G349" s="73"/>
      <c r="H349" s="76" t="s">
        <v>1101</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1097</v>
      </c>
      <c r="AE349" s="76"/>
      <c r="AF349" s="97">
        <v>1</v>
      </c>
      <c r="AG349" s="97">
        <v>1</v>
      </c>
      <c r="AH349" s="73"/>
      <c r="AI349" s="57"/>
      <c r="AJ349" s="45"/>
      <c r="AK349" s="45"/>
      <c r="AL349" s="45"/>
    </row>
    <row r="350" spans="1:38" hidden="1" outlineLevel="3" x14ac:dyDescent="0.25">
      <c r="A350" s="45"/>
      <c r="B350" s="54"/>
      <c r="C350" s="47">
        <f>INT($C$29)+3</f>
        <v>4</v>
      </c>
      <c r="D350" s="73"/>
      <c r="E350" s="70"/>
      <c r="F350" s="70" t="s">
        <v>1102</v>
      </c>
      <c r="G350" s="73"/>
      <c r="H350" s="76" t="s">
        <v>1103</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6">INT($C$29)+2</f>
        <v>3</v>
      </c>
      <c r="D351" s="73"/>
      <c r="E351" s="70"/>
      <c r="F351" s="70" t="s">
        <v>1104</v>
      </c>
      <c r="G351" s="73"/>
      <c r="H351" s="76" t="s">
        <v>1105</v>
      </c>
      <c r="I351" s="96" t="s">
        <v>573</v>
      </c>
      <c r="J351" s="96"/>
      <c r="K351" s="97">
        <v>0.1</v>
      </c>
      <c r="L351" s="97">
        <v>0.1</v>
      </c>
      <c r="M351" s="97">
        <v>0.1</v>
      </c>
      <c r="N351" s="97">
        <v>0.1</v>
      </c>
      <c r="O351" s="97">
        <v>0.1</v>
      </c>
      <c r="P351" s="97">
        <v>0.1</v>
      </c>
      <c r="Q351" s="76"/>
      <c r="R351" s="76" t="s">
        <v>1106</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hidden="1" outlineLevel="2" x14ac:dyDescent="0.25">
      <c r="A352" s="45"/>
      <c r="B352" s="54"/>
      <c r="C352" s="47">
        <f t="shared" si="66"/>
        <v>3</v>
      </c>
      <c r="D352" s="73"/>
      <c r="E352" s="70"/>
      <c r="F352" s="70" t="s">
        <v>1107</v>
      </c>
      <c r="G352" s="73"/>
      <c r="H352" s="392" t="s">
        <v>2871</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1108</v>
      </c>
      <c r="AE352" s="76"/>
      <c r="AF352" s="97">
        <v>1</v>
      </c>
      <c r="AG352" s="97">
        <v>1</v>
      </c>
      <c r="AH352" s="73"/>
      <c r="AI352" s="57"/>
      <c r="AJ352" s="45"/>
      <c r="AK352" s="45"/>
      <c r="AL352" s="45"/>
    </row>
    <row r="353" spans="1:38" hidden="1" outlineLevel="2" x14ac:dyDescent="0.25">
      <c r="A353" s="45"/>
      <c r="B353" s="54"/>
      <c r="C353" s="47">
        <f t="shared" si="66"/>
        <v>3</v>
      </c>
      <c r="D353" s="73"/>
      <c r="E353" s="70"/>
      <c r="F353" s="70" t="s">
        <v>1109</v>
      </c>
      <c r="G353" s="73"/>
      <c r="H353" s="76" t="s">
        <v>1110</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hidden="1" outlineLevel="2" x14ac:dyDescent="0.25">
      <c r="A354" s="45"/>
      <c r="B354" s="54"/>
      <c r="C354" s="47">
        <f t="shared" si="66"/>
        <v>3</v>
      </c>
      <c r="D354" s="73"/>
      <c r="E354" s="70"/>
      <c r="F354" s="70" t="s">
        <v>1111</v>
      </c>
      <c r="G354" s="73"/>
      <c r="H354" s="76" t="s">
        <v>1112</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hidden="1" outlineLevel="2" x14ac:dyDescent="0.25">
      <c r="A355" s="45"/>
      <c r="B355" s="54"/>
      <c r="C355" s="47">
        <f t="shared" si="66"/>
        <v>3</v>
      </c>
      <c r="D355" s="73"/>
      <c r="E355" s="70"/>
      <c r="F355" s="70" t="s">
        <v>1113</v>
      </c>
      <c r="G355" s="73"/>
      <c r="H355" s="76" t="s">
        <v>1114</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hidden="1" outlineLevel="2" x14ac:dyDescent="0.25">
      <c r="A356" s="45"/>
      <c r="B356" s="54"/>
      <c r="C356" s="47">
        <f t="shared" si="66"/>
        <v>3</v>
      </c>
      <c r="D356" s="73"/>
      <c r="E356" s="70"/>
      <c r="F356" s="70" t="s">
        <v>1115</v>
      </c>
      <c r="G356" s="73"/>
      <c r="H356" s="76" t="s">
        <v>1116</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hidden="1" outlineLevel="2" x14ac:dyDescent="0.25">
      <c r="A357" s="45"/>
      <c r="B357" s="54"/>
      <c r="C357" s="47">
        <f t="shared" si="66"/>
        <v>3</v>
      </c>
      <c r="D357" s="73"/>
      <c r="E357" s="70"/>
      <c r="F357" s="70" t="s">
        <v>1117</v>
      </c>
      <c r="G357" s="73"/>
      <c r="H357" s="76" t="s">
        <v>1118</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hidden="1" outlineLevel="2" x14ac:dyDescent="0.25">
      <c r="A358" s="45"/>
      <c r="B358" s="54"/>
      <c r="C358" s="47">
        <f t="shared" si="66"/>
        <v>3</v>
      </c>
      <c r="D358" s="73"/>
      <c r="E358" s="70"/>
      <c r="F358" s="70" t="s">
        <v>1119</v>
      </c>
      <c r="G358" s="73"/>
      <c r="H358" s="76" t="s">
        <v>1120</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hidden="1" outlineLevel="2" x14ac:dyDescent="0.25">
      <c r="A359" s="45"/>
      <c r="B359" s="54"/>
      <c r="C359" s="47">
        <f t="shared" si="66"/>
        <v>3</v>
      </c>
      <c r="D359" s="73"/>
      <c r="E359" s="70"/>
      <c r="F359" s="70" t="s">
        <v>1121</v>
      </c>
      <c r="G359" s="73"/>
      <c r="H359" s="76" t="s">
        <v>1122</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hidden="1" outlineLevel="2" x14ac:dyDescent="0.25">
      <c r="A360" s="45"/>
      <c r="B360" s="54"/>
      <c r="C360" s="47">
        <f t="shared" si="66"/>
        <v>3</v>
      </c>
      <c r="D360" s="73"/>
      <c r="E360" s="70"/>
      <c r="F360" s="70" t="s">
        <v>1123</v>
      </c>
      <c r="G360" s="73"/>
      <c r="H360" s="76" t="s">
        <v>1124</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hidden="1" outlineLevel="2" x14ac:dyDescent="0.25">
      <c r="A361" s="45"/>
      <c r="B361" s="54"/>
      <c r="C361" s="47">
        <f t="shared" si="66"/>
        <v>3</v>
      </c>
      <c r="D361" s="73"/>
      <c r="E361" s="70"/>
      <c r="F361" s="70" t="s">
        <v>2319</v>
      </c>
      <c r="G361" s="73"/>
      <c r="H361" s="76" t="s">
        <v>2324</v>
      </c>
      <c r="I361" s="96" t="s">
        <v>2327</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1108</v>
      </c>
      <c r="AE361" s="76"/>
      <c r="AF361" s="97">
        <v>1</v>
      </c>
      <c r="AG361" s="97">
        <v>1</v>
      </c>
      <c r="AH361" s="73"/>
      <c r="AI361" s="57"/>
      <c r="AJ361" s="45"/>
      <c r="AK361" s="45"/>
      <c r="AL361" s="45"/>
    </row>
    <row r="362" spans="1:38" hidden="1" outlineLevel="2" x14ac:dyDescent="0.25">
      <c r="A362" s="45"/>
      <c r="B362" s="54"/>
      <c r="C362" s="47">
        <f t="shared" si="66"/>
        <v>3</v>
      </c>
      <c r="D362" s="73"/>
      <c r="E362" s="70"/>
      <c r="F362" s="70" t="s">
        <v>2320</v>
      </c>
      <c r="G362" s="73"/>
      <c r="H362" s="76" t="s">
        <v>2328</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hidden="1" outlineLevel="2" x14ac:dyDescent="0.25">
      <c r="A363" s="45"/>
      <c r="B363" s="54"/>
      <c r="C363" s="47">
        <f t="shared" si="66"/>
        <v>3</v>
      </c>
      <c r="D363" s="73"/>
      <c r="E363" s="70"/>
      <c r="F363" s="70" t="s">
        <v>2321</v>
      </c>
      <c r="G363" s="73"/>
      <c r="H363" s="76" t="s">
        <v>2325</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hidden="1" outlineLevel="2" x14ac:dyDescent="0.25">
      <c r="A364" s="45"/>
      <c r="B364" s="54"/>
      <c r="C364" s="47">
        <f t="shared" si="66"/>
        <v>3</v>
      </c>
      <c r="D364" s="73"/>
      <c r="E364" s="70"/>
      <c r="F364" s="70" t="s">
        <v>2322</v>
      </c>
      <c r="G364" s="73"/>
      <c r="H364" s="76" t="s">
        <v>2329</v>
      </c>
      <c r="I364" s="96" t="s">
        <v>2330</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hidden="1" outlineLevel="2" x14ac:dyDescent="0.25">
      <c r="A365" s="45"/>
      <c r="B365" s="54"/>
      <c r="C365" s="47">
        <f t="shared" si="66"/>
        <v>3</v>
      </c>
      <c r="D365" s="73"/>
      <c r="E365" s="70"/>
      <c r="F365" s="70" t="s">
        <v>2323</v>
      </c>
      <c r="G365" s="73"/>
      <c r="H365" s="76" t="s">
        <v>2326</v>
      </c>
      <c r="I365" s="96" t="s">
        <v>2330</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4" t="s">
        <v>1125</v>
      </c>
      <c r="G366" s="73"/>
      <c r="H366" s="254" t="s">
        <v>1126</v>
      </c>
      <c r="I366" s="136"/>
      <c r="J366" s="136" t="s">
        <v>1127</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1">INT($C$29)+2</f>
        <v>3</v>
      </c>
      <c r="D367" s="73"/>
      <c r="E367" s="70"/>
      <c r="F367" s="70" t="s">
        <v>1128</v>
      </c>
      <c r="G367" s="73"/>
      <c r="H367" s="76" t="s">
        <v>675</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1"/>
        <v>3</v>
      </c>
      <c r="D368" s="73"/>
      <c r="E368" s="70"/>
      <c r="F368" s="70" t="s">
        <v>1129</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1"/>
        <v>3</v>
      </c>
      <c r="D369" s="73"/>
      <c r="E369" s="70"/>
      <c r="F369" s="70" t="s">
        <v>1130</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1"/>
        <v>3</v>
      </c>
      <c r="D370" s="73"/>
      <c r="E370" s="70"/>
      <c r="F370" s="70" t="s">
        <v>1131</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1"/>
        <v>3</v>
      </c>
      <c r="D371" s="73"/>
      <c r="E371" s="70"/>
      <c r="F371" s="70" t="s">
        <v>1132</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1"/>
        <v>3</v>
      </c>
      <c r="D372" s="73"/>
      <c r="E372" s="70"/>
      <c r="F372" s="70" t="s">
        <v>1133</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1"/>
        <v>3</v>
      </c>
      <c r="D373" s="73"/>
      <c r="E373" s="70"/>
      <c r="F373" s="70" t="s">
        <v>1134</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1"/>
        <v>3</v>
      </c>
      <c r="D374" s="73"/>
      <c r="E374" s="70"/>
      <c r="F374" s="70" t="s">
        <v>1135</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1"/>
        <v>3</v>
      </c>
      <c r="D375" s="73"/>
      <c r="E375" s="70"/>
      <c r="F375" s="70" t="s">
        <v>1136</v>
      </c>
      <c r="G375" s="73"/>
      <c r="H375" s="76" t="s">
        <v>675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1"/>
        <v>3</v>
      </c>
      <c r="D376" s="73"/>
      <c r="E376" s="70"/>
      <c r="F376" s="70" t="s">
        <v>1137</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1"/>
        <v>3</v>
      </c>
      <c r="D377" s="73"/>
      <c r="E377" s="70"/>
      <c r="F377" s="70" t="s">
        <v>1138</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1"/>
        <v>3</v>
      </c>
      <c r="D378" s="73"/>
      <c r="E378" s="70"/>
      <c r="F378" s="70" t="s">
        <v>1139</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1"/>
        <v>3</v>
      </c>
      <c r="D379" s="73"/>
      <c r="E379" s="70"/>
      <c r="F379" s="70" t="s">
        <v>1140</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1"/>
        <v>3</v>
      </c>
      <c r="D380" s="73"/>
      <c r="E380" s="70"/>
      <c r="F380" s="70" t="s">
        <v>1141</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1"/>
        <v>3</v>
      </c>
      <c r="D381" s="73"/>
      <c r="E381" s="70"/>
      <c r="F381" s="70" t="s">
        <v>1142</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1"/>
        <v>3</v>
      </c>
      <c r="D382" s="73"/>
      <c r="E382" s="70"/>
      <c r="F382" s="70" t="s">
        <v>1143</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1"/>
        <v>3</v>
      </c>
      <c r="D383" s="73"/>
      <c r="E383" s="70"/>
      <c r="F383" s="70" t="s">
        <v>1144</v>
      </c>
      <c r="G383" s="73"/>
      <c r="H383" s="76" t="s">
        <v>2355</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hidden="1" outlineLevel="2" x14ac:dyDescent="0.25">
      <c r="A384" s="45"/>
      <c r="B384" s="54"/>
      <c r="C384" s="47">
        <f t="shared" si="71"/>
        <v>3</v>
      </c>
      <c r="D384" s="73"/>
      <c r="E384" s="70"/>
      <c r="F384" s="70" t="s">
        <v>1145</v>
      </c>
      <c r="G384" s="73"/>
      <c r="H384" s="76" t="s">
        <v>2694</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2362</v>
      </c>
      <c r="AE384" s="76"/>
      <c r="AF384" s="97">
        <v>1</v>
      </c>
      <c r="AG384" s="97">
        <v>1</v>
      </c>
      <c r="AH384" s="73"/>
      <c r="AI384" s="57"/>
      <c r="AJ384" s="45"/>
      <c r="AK384" s="45"/>
      <c r="AL384" s="45"/>
    </row>
    <row r="385" spans="1:38" hidden="1" outlineLevel="2" x14ac:dyDescent="0.25">
      <c r="A385" s="45"/>
      <c r="B385" s="54"/>
      <c r="C385" s="47">
        <f t="shared" si="71"/>
        <v>3</v>
      </c>
      <c r="D385" s="73"/>
      <c r="E385" s="70"/>
      <c r="F385" s="70" t="s">
        <v>1146</v>
      </c>
      <c r="G385" s="73"/>
      <c r="H385" s="76" t="s">
        <v>2356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1"/>
        <v>3</v>
      </c>
      <c r="D386" s="73"/>
      <c r="E386" s="70"/>
      <c r="F386" s="70" t="s">
        <v>1147</v>
      </c>
      <c r="G386" s="73"/>
      <c r="H386" s="76" t="s">
        <v>2357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x14ac:dyDescent="0.25">
      <c r="A387" s="45"/>
      <c r="B387" s="54"/>
      <c r="C387" s="47">
        <f t="shared" si="71"/>
        <v>3</v>
      </c>
      <c r="D387" s="73"/>
      <c r="E387" s="70"/>
      <c r="F387" s="70" t="s">
        <v>1148</v>
      </c>
      <c r="G387" s="73"/>
      <c r="H387" s="76" t="s">
        <v>2358</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1"/>
        <v>3</v>
      </c>
      <c r="D388" s="73"/>
      <c r="E388" s="70"/>
      <c r="F388" s="70" t="s">
        <v>1149</v>
      </c>
      <c r="G388" s="73"/>
      <c r="H388" s="76" t="s">
        <v>2359</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hidden="1" outlineLevel="3" x14ac:dyDescent="0.25">
      <c r="A389" s="45"/>
      <c r="B389" s="54"/>
      <c r="C389" s="47">
        <f t="shared" si="71"/>
        <v>3</v>
      </c>
      <c r="D389" s="73"/>
      <c r="E389" s="70"/>
      <c r="F389" s="70" t="s">
        <v>1150</v>
      </c>
      <c r="G389" s="73"/>
      <c r="H389" s="76" t="s">
        <v>2360</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hidden="1" outlineLevel="3" x14ac:dyDescent="0.25">
      <c r="A390" s="45"/>
      <c r="B390" s="54"/>
      <c r="C390" s="47">
        <f t="shared" si="71"/>
        <v>3</v>
      </c>
      <c r="D390" s="73"/>
      <c r="E390" s="70"/>
      <c r="F390" s="70" t="s">
        <v>1151</v>
      </c>
      <c r="G390" s="73"/>
      <c r="H390" s="76" t="s">
        <v>2361</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hidden="1" outlineLevel="3" x14ac:dyDescent="0.25">
      <c r="A391" s="45"/>
      <c r="B391" s="54"/>
      <c r="C391" s="47">
        <f t="shared" si="71"/>
        <v>3</v>
      </c>
      <c r="D391" s="73"/>
      <c r="E391" s="70"/>
      <c r="F391" s="70" t="s">
        <v>1152</v>
      </c>
      <c r="G391" s="73"/>
      <c r="H391" s="76" t="s">
        <v>675</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1"/>
        <v>3</v>
      </c>
      <c r="D392" s="73"/>
      <c r="E392" s="70"/>
      <c r="F392" s="70" t="s">
        <v>1153</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1"/>
        <v>3</v>
      </c>
      <c r="D393" s="73"/>
      <c r="E393" s="70"/>
      <c r="F393" s="70" t="s">
        <v>1154</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1"/>
        <v>3</v>
      </c>
      <c r="D394" s="73"/>
      <c r="E394" s="70"/>
      <c r="F394" s="70" t="s">
        <v>1155</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1"/>
        <v>3</v>
      </c>
      <c r="D395" s="73"/>
      <c r="E395" s="70"/>
      <c r="F395" s="70" t="s">
        <v>1156</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1"/>
        <v>3</v>
      </c>
      <c r="D396" s="73"/>
      <c r="E396" s="70"/>
      <c r="F396" s="70" t="s">
        <v>1157</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1"/>
        <v>3</v>
      </c>
      <c r="D397" s="73"/>
      <c r="E397" s="70"/>
      <c r="F397" s="70" t="s">
        <v>1158</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1"/>
        <v>3</v>
      </c>
      <c r="D398" s="73"/>
      <c r="E398" s="70"/>
      <c r="F398" s="70" t="s">
        <v>1159</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1"/>
        <v>3</v>
      </c>
      <c r="D399" s="73"/>
      <c r="E399" s="70"/>
      <c r="F399" s="70" t="s">
        <v>1160</v>
      </c>
      <c r="G399" s="73"/>
      <c r="H399" s="76" t="s">
        <v>675</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1"/>
        <v>3</v>
      </c>
      <c r="D400" s="73"/>
      <c r="E400" s="70"/>
      <c r="F400" s="70" t="s">
        <v>1161</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1"/>
        <v>3</v>
      </c>
      <c r="D401" s="73"/>
      <c r="E401" s="70"/>
      <c r="F401" s="70" t="s">
        <v>1162</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1"/>
        <v>3</v>
      </c>
      <c r="D402" s="73"/>
      <c r="E402" s="70"/>
      <c r="F402" s="70" t="s">
        <v>1163</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1"/>
        <v>3</v>
      </c>
      <c r="D403" s="73"/>
      <c r="E403" s="70"/>
      <c r="F403" s="70" t="s">
        <v>1164</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1"/>
        <v>3</v>
      </c>
      <c r="D404" s="73"/>
      <c r="E404" s="70"/>
      <c r="F404" s="70" t="s">
        <v>1165</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1"/>
        <v>3</v>
      </c>
      <c r="D405" s="73"/>
      <c r="E405" s="70"/>
      <c r="F405" s="70" t="s">
        <v>1166</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1"/>
        <v>3</v>
      </c>
      <c r="D406" s="73"/>
      <c r="E406" s="70"/>
      <c r="F406" s="70" t="s">
        <v>1167</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1"/>
        <v>3</v>
      </c>
      <c r="D407" s="73"/>
      <c r="E407" s="70"/>
      <c r="F407" s="70" t="s">
        <v>1168</v>
      </c>
      <c r="G407" s="73"/>
      <c r="H407" s="76" t="s">
        <v>675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1"/>
        <v>3</v>
      </c>
      <c r="D408" s="73"/>
      <c r="E408" s="70"/>
      <c r="F408" s="70" t="s">
        <v>1169</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1"/>
        <v>3</v>
      </c>
      <c r="D409" s="73"/>
      <c r="E409" s="70"/>
      <c r="F409" s="70" t="s">
        <v>1170</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1"/>
        <v>3</v>
      </c>
      <c r="D410" s="73"/>
      <c r="E410" s="70"/>
      <c r="F410" s="70" t="s">
        <v>1171</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1"/>
        <v>3</v>
      </c>
      <c r="D411" s="73"/>
      <c r="E411" s="70"/>
      <c r="F411" s="70" t="s">
        <v>1172</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1"/>
        <v>3</v>
      </c>
      <c r="D412" s="73"/>
      <c r="E412" s="70"/>
      <c r="F412" s="70" t="s">
        <v>1173</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1"/>
        <v>3</v>
      </c>
      <c r="D413" s="73"/>
      <c r="E413" s="70"/>
      <c r="F413" s="70" t="s">
        <v>1174</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1"/>
        <v>3</v>
      </c>
      <c r="D414" s="73"/>
      <c r="E414" s="70"/>
      <c r="F414" s="70" t="s">
        <v>1175</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1"/>
        <v>3</v>
      </c>
      <c r="D415" s="73"/>
      <c r="E415" s="70"/>
      <c r="F415" s="70" t="s">
        <v>1176</v>
      </c>
      <c r="G415" s="73"/>
      <c r="H415" s="76" t="s">
        <v>675</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1"/>
        <v>3</v>
      </c>
      <c r="D416" s="73"/>
      <c r="E416" s="70"/>
      <c r="F416" s="70" t="s">
        <v>1177</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1"/>
        <v>3</v>
      </c>
      <c r="D417" s="73"/>
      <c r="E417" s="70"/>
      <c r="F417" s="70" t="s">
        <v>1178</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1"/>
        <v>3</v>
      </c>
      <c r="D418" s="73"/>
      <c r="E418" s="70"/>
      <c r="F418" s="70" t="s">
        <v>1179</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1"/>
        <v>3</v>
      </c>
      <c r="D419" s="73"/>
      <c r="E419" s="70"/>
      <c r="F419" s="70" t="s">
        <v>1180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1"/>
        <v>3</v>
      </c>
      <c r="D420" s="73"/>
      <c r="E420" s="70"/>
      <c r="F420" s="70" t="s">
        <v>1181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1"/>
        <v>3</v>
      </c>
      <c r="D421" s="73"/>
      <c r="E421" s="70"/>
      <c r="F421" s="70" t="s">
        <v>1182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1"/>
        <v>3</v>
      </c>
      <c r="D422" s="73"/>
      <c r="E422" s="70"/>
      <c r="F422" s="70" t="s">
        <v>1183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1"/>
        <v>3</v>
      </c>
      <c r="D423" s="73"/>
      <c r="E423" s="70"/>
      <c r="F423" s="70" t="s">
        <v>1184</v>
      </c>
      <c r="G423" s="73"/>
      <c r="H423" s="76" t="s">
        <v>675</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1185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1186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1187</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1188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1189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1190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1191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5">INT($C$29)+2</f>
        <v>3</v>
      </c>
      <c r="D431" s="73"/>
      <c r="E431" s="70"/>
      <c r="F431" s="70" t="s">
        <v>1192</v>
      </c>
      <c r="G431" s="73"/>
      <c r="H431" s="76" t="s">
        <v>2263</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2690</v>
      </c>
      <c r="AE431" s="76"/>
      <c r="AF431" s="97">
        <v>1</v>
      </c>
      <c r="AG431" s="97">
        <v>1</v>
      </c>
      <c r="AH431" s="73"/>
      <c r="AI431" s="57"/>
      <c r="AJ431" s="45"/>
      <c r="AK431" s="45"/>
      <c r="AL431" s="45"/>
    </row>
    <row r="432" spans="1:38" hidden="1" outlineLevel="2" x14ac:dyDescent="0.25">
      <c r="A432" s="45"/>
      <c r="B432" s="54"/>
      <c r="C432" s="47">
        <f t="shared" si="75"/>
        <v>3</v>
      </c>
      <c r="D432" s="73"/>
      <c r="E432" s="70"/>
      <c r="F432" s="70" t="s">
        <v>1193</v>
      </c>
      <c r="G432" s="73"/>
      <c r="H432" s="76" t="s">
        <v>2700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x14ac:dyDescent="0.25">
      <c r="A433" s="45"/>
      <c r="B433" s="54"/>
      <c r="C433" s="47">
        <f t="shared" si="75"/>
        <v>3</v>
      </c>
      <c r="D433" s="73"/>
      <c r="E433" s="70"/>
      <c r="F433" s="70" t="s">
        <v>1194</v>
      </c>
      <c r="G433" s="73"/>
      <c r="H433" s="76" t="s">
        <v>2701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5"/>
        <v>3</v>
      </c>
      <c r="D434" s="73"/>
      <c r="E434" s="70"/>
      <c r="F434" s="70" t="s">
        <v>1195</v>
      </c>
      <c r="G434" s="73"/>
      <c r="H434" s="76" t="s">
        <v>2702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1196</v>
      </c>
      <c r="G435" s="73"/>
      <c r="H435" s="76" t="s">
        <v>2703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1197</v>
      </c>
      <c r="G436" s="73"/>
      <c r="H436" s="76" t="s">
        <v>2704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1198</v>
      </c>
      <c r="G437" s="73"/>
      <c r="H437" s="76" t="s">
        <v>2705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5"/>
        <v>3</v>
      </c>
      <c r="D438" s="73"/>
      <c r="E438" s="70"/>
      <c r="F438" s="70" t="s">
        <v>1199</v>
      </c>
      <c r="G438" s="73"/>
      <c r="H438" s="76" t="s">
        <v>2706</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1200</v>
      </c>
      <c r="G439" s="73"/>
      <c r="H439" s="76" t="s">
        <v>675</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1201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1202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1203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1204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1205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1206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1207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1208</v>
      </c>
      <c r="G447" s="73"/>
      <c r="H447" s="76" t="s">
        <v>675</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1209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1210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1211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5"/>
        <v>3</v>
      </c>
      <c r="D451" s="73"/>
      <c r="E451" s="70"/>
      <c r="F451" s="70" t="s">
        <v>1212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5"/>
        <v>3</v>
      </c>
      <c r="D452" s="73"/>
      <c r="E452" s="70"/>
      <c r="F452" s="70" t="s">
        <v>1213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5"/>
        <v>3</v>
      </c>
      <c r="D453" s="73"/>
      <c r="E453" s="70"/>
      <c r="F453" s="70" t="s">
        <v>1214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5"/>
        <v>3</v>
      </c>
      <c r="D454" s="73"/>
      <c r="E454" s="70"/>
      <c r="F454" s="70" t="s">
        <v>1215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5"/>
        <v>3</v>
      </c>
      <c r="D455" s="73"/>
      <c r="E455" s="70"/>
      <c r="F455" s="70" t="s">
        <v>1216</v>
      </c>
      <c r="G455" s="73"/>
      <c r="H455" s="76" t="s">
        <v>675</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5"/>
        <v>3</v>
      </c>
      <c r="D456" s="73"/>
      <c r="E456" s="70"/>
      <c r="F456" s="70" t="s">
        <v>1217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1218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1219</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1220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1221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1222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1223</v>
      </c>
      <c r="G462" s="73"/>
      <c r="H462" s="76"/>
      <c r="I462" s="96"/>
      <c r="J462" s="96"/>
      <c r="K462" s="76"/>
      <c r="L462" s="76"/>
      <c r="M462" s="76"/>
      <c r="N462" s="76"/>
      <c r="O462" s="76"/>
      <c r="P462" s="76"/>
      <c r="Q462" s="76"/>
      <c r="R462" s="76"/>
      <c r="S462" s="76"/>
      <c r="T462" s="96" t="s">
        <v>1224</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5"/>
        <v>3</v>
      </c>
      <c r="D463" s="73"/>
      <c r="E463" s="70"/>
      <c r="F463" s="70" t="s">
        <v>1225</v>
      </c>
      <c r="G463" s="73"/>
      <c r="H463" s="76" t="s">
        <v>1226</v>
      </c>
      <c r="I463" s="96" t="s">
        <v>573</v>
      </c>
      <c r="J463" s="96" t="s">
        <v>1227</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1228</v>
      </c>
      <c r="AE463" s="76"/>
      <c r="AF463" s="97">
        <v>1</v>
      </c>
      <c r="AG463" s="97">
        <v>1</v>
      </c>
      <c r="AH463" s="73"/>
      <c r="AI463" s="57"/>
      <c r="AJ463" s="45"/>
      <c r="AK463" s="45"/>
      <c r="AL463" s="45"/>
    </row>
    <row r="464" spans="1:38" hidden="1" outlineLevel="2" x14ac:dyDescent="0.25">
      <c r="A464" s="45"/>
      <c r="B464" s="54"/>
      <c r="C464" s="47">
        <f t="shared" si="75"/>
        <v>3</v>
      </c>
      <c r="D464" s="73"/>
      <c r="E464" s="70"/>
      <c r="F464" s="70" t="s">
        <v>1229</v>
      </c>
      <c r="G464" s="73"/>
      <c r="H464" s="76" t="s">
        <v>2707</v>
      </c>
      <c r="I464" s="96" t="s">
        <v>573</v>
      </c>
      <c r="J464" s="96" t="s">
        <v>1227</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2695</v>
      </c>
      <c r="AE464" s="76"/>
      <c r="AF464" s="97">
        <v>1</v>
      </c>
      <c r="AG464" s="97">
        <v>1</v>
      </c>
      <c r="AH464" s="73"/>
      <c r="AI464" s="57"/>
      <c r="AJ464" s="45"/>
      <c r="AK464" s="45"/>
      <c r="AL464" s="45"/>
    </row>
    <row r="465" spans="1:38" hidden="1" outlineLevel="2" x14ac:dyDescent="0.25">
      <c r="A465" s="45"/>
      <c r="B465" s="54"/>
      <c r="C465" s="47">
        <f t="shared" si="75"/>
        <v>3</v>
      </c>
      <c r="D465" s="73"/>
      <c r="E465" s="70"/>
      <c r="F465" s="70" t="s">
        <v>1230</v>
      </c>
      <c r="G465" s="73"/>
      <c r="H465" s="76" t="s">
        <v>2708</v>
      </c>
      <c r="I465" s="96" t="s">
        <v>573</v>
      </c>
      <c r="J465" s="96" t="s">
        <v>1227</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hidden="1" outlineLevel="2" x14ac:dyDescent="0.25">
      <c r="A466" s="45"/>
      <c r="B466" s="54"/>
      <c r="C466" s="47">
        <f t="shared" si="75"/>
        <v>3</v>
      </c>
      <c r="D466" s="73"/>
      <c r="E466" s="70"/>
      <c r="F466" s="70" t="s">
        <v>1231</v>
      </c>
      <c r="G466" s="73"/>
      <c r="H466" s="76" t="s">
        <v>2709</v>
      </c>
      <c r="I466" s="96" t="s">
        <v>573</v>
      </c>
      <c r="J466" s="96" t="s">
        <v>1227</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hidden="1" outlineLevel="2" x14ac:dyDescent="0.25">
      <c r="A467" s="45"/>
      <c r="B467" s="54"/>
      <c r="C467" s="47">
        <f t="shared" si="75"/>
        <v>3</v>
      </c>
      <c r="D467" s="73"/>
      <c r="E467" s="70"/>
      <c r="F467" s="70" t="s">
        <v>1232</v>
      </c>
      <c r="G467" s="73"/>
      <c r="H467" s="76" t="s">
        <v>2710</v>
      </c>
      <c r="I467" s="96" t="s">
        <v>573</v>
      </c>
      <c r="J467" s="96" t="s">
        <v>1227</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hidden="1" outlineLevel="3" x14ac:dyDescent="0.25">
      <c r="A468" s="45"/>
      <c r="B468" s="54"/>
      <c r="C468" s="47">
        <f t="shared" si="75"/>
        <v>3</v>
      </c>
      <c r="D468" s="73"/>
      <c r="E468" s="70"/>
      <c r="F468" s="70" t="s">
        <v>1233</v>
      </c>
      <c r="G468" s="73"/>
      <c r="H468" s="76" t="s">
        <v>2711</v>
      </c>
      <c r="I468" s="96" t="s">
        <v>573</v>
      </c>
      <c r="J468" s="96" t="s">
        <v>1227</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hidden="1" outlineLevel="3" x14ac:dyDescent="0.25">
      <c r="A469" s="45"/>
      <c r="B469" s="54"/>
      <c r="C469" s="47">
        <f t="shared" si="75"/>
        <v>3</v>
      </c>
      <c r="D469" s="73"/>
      <c r="E469" s="70"/>
      <c r="F469" s="70" t="s">
        <v>1234</v>
      </c>
      <c r="G469" s="73"/>
      <c r="H469" s="76" t="s">
        <v>2712</v>
      </c>
      <c r="I469" s="96" t="s">
        <v>573</v>
      </c>
      <c r="J469" s="96" t="s">
        <v>1227</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hidden="1" outlineLevel="3" x14ac:dyDescent="0.25">
      <c r="A470" s="45"/>
      <c r="B470" s="54"/>
      <c r="C470" s="47">
        <f t="shared" si="75"/>
        <v>3</v>
      </c>
      <c r="D470" s="73"/>
      <c r="E470" s="70"/>
      <c r="F470" s="70" t="s">
        <v>1235</v>
      </c>
      <c r="G470" s="73"/>
      <c r="H470" s="76" t="s">
        <v>2713</v>
      </c>
      <c r="I470" s="96" t="s">
        <v>573</v>
      </c>
      <c r="J470" s="96" t="s">
        <v>1227</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hidden="1" outlineLevel="2" x14ac:dyDescent="0.25">
      <c r="A471" s="45"/>
      <c r="B471" s="54"/>
      <c r="C471" s="47">
        <f t="shared" si="75"/>
        <v>3</v>
      </c>
      <c r="D471" s="73"/>
      <c r="E471" s="70"/>
      <c r="F471" s="70" t="s">
        <v>1236</v>
      </c>
      <c r="G471" s="73"/>
      <c r="H471" s="76" t="s">
        <v>1237</v>
      </c>
      <c r="I471" s="96" t="s">
        <v>573</v>
      </c>
      <c r="J471" s="96" t="s">
        <v>1227</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hidden="1" outlineLevel="2" x14ac:dyDescent="0.25">
      <c r="A472" s="45"/>
      <c r="B472" s="54"/>
      <c r="C472" s="47">
        <f t="shared" si="75"/>
        <v>3</v>
      </c>
      <c r="D472" s="73"/>
      <c r="E472" s="70"/>
      <c r="F472" s="70" t="s">
        <v>1238</v>
      </c>
      <c r="G472" s="73"/>
      <c r="H472" s="76" t="s">
        <v>2714</v>
      </c>
      <c r="I472" s="96" t="s">
        <v>573</v>
      </c>
      <c r="J472" s="96" t="s">
        <v>1227</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hidden="1" outlineLevel="2" x14ac:dyDescent="0.25">
      <c r="A473" s="45"/>
      <c r="B473" s="54"/>
      <c r="C473" s="47">
        <f t="shared" si="75"/>
        <v>3</v>
      </c>
      <c r="D473" s="73"/>
      <c r="E473" s="70"/>
      <c r="F473" s="70" t="s">
        <v>1239</v>
      </c>
      <c r="G473" s="73"/>
      <c r="H473" s="76" t="s">
        <v>2715</v>
      </c>
      <c r="I473" s="96" t="s">
        <v>573</v>
      </c>
      <c r="J473" s="96" t="s">
        <v>1227</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hidden="1" outlineLevel="2" x14ac:dyDescent="0.25">
      <c r="A474" s="45"/>
      <c r="B474" s="54"/>
      <c r="C474" s="47">
        <f t="shared" si="75"/>
        <v>3</v>
      </c>
      <c r="D474" s="73"/>
      <c r="E474" s="70"/>
      <c r="F474" s="70" t="s">
        <v>1240</v>
      </c>
      <c r="G474" s="73"/>
      <c r="H474" s="76" t="s">
        <v>2716</v>
      </c>
      <c r="I474" s="96" t="s">
        <v>573</v>
      </c>
      <c r="J474" s="96" t="s">
        <v>1227</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hidden="1" outlineLevel="2" x14ac:dyDescent="0.25">
      <c r="A475" s="45"/>
      <c r="B475" s="54"/>
      <c r="C475" s="47">
        <f t="shared" si="75"/>
        <v>3</v>
      </c>
      <c r="D475" s="73"/>
      <c r="E475" s="70"/>
      <c r="F475" s="70" t="s">
        <v>1241</v>
      </c>
      <c r="G475" s="73"/>
      <c r="H475" s="76" t="s">
        <v>2717</v>
      </c>
      <c r="I475" s="96" t="s">
        <v>573</v>
      </c>
      <c r="J475" s="96" t="s">
        <v>1227</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hidden="1" outlineLevel="3" x14ac:dyDescent="0.25">
      <c r="A476" s="45"/>
      <c r="B476" s="54"/>
      <c r="C476" s="47">
        <f t="shared" si="75"/>
        <v>3</v>
      </c>
      <c r="D476" s="73"/>
      <c r="E476" s="70"/>
      <c r="F476" s="70" t="s">
        <v>1242</v>
      </c>
      <c r="G476" s="73"/>
      <c r="H476" s="76" t="s">
        <v>2718</v>
      </c>
      <c r="I476" s="96" t="s">
        <v>573</v>
      </c>
      <c r="J476" s="96" t="s">
        <v>1227</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hidden="1" outlineLevel="3" x14ac:dyDescent="0.25">
      <c r="A477" s="45"/>
      <c r="B477" s="54"/>
      <c r="C477" s="47">
        <f t="shared" si="75"/>
        <v>3</v>
      </c>
      <c r="D477" s="73"/>
      <c r="E477" s="70"/>
      <c r="F477" s="70" t="s">
        <v>1243</v>
      </c>
      <c r="G477" s="73"/>
      <c r="H477" s="76" t="s">
        <v>2719</v>
      </c>
      <c r="I477" s="96" t="s">
        <v>573</v>
      </c>
      <c r="J477" s="96" t="s">
        <v>1227</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hidden="1" outlineLevel="3" collapsed="1" x14ac:dyDescent="0.25">
      <c r="A478" s="45"/>
      <c r="B478" s="54"/>
      <c r="C478" s="47">
        <f t="shared" si="75"/>
        <v>3</v>
      </c>
      <c r="D478" s="73"/>
      <c r="E478" s="70"/>
      <c r="F478" s="70" t="s">
        <v>1244</v>
      </c>
      <c r="G478" s="73"/>
      <c r="H478" s="76" t="s">
        <v>2720</v>
      </c>
      <c r="I478" s="96" t="s">
        <v>573</v>
      </c>
      <c r="J478" s="96" t="s">
        <v>1227</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hidden="1" outlineLevel="3" x14ac:dyDescent="0.25">
      <c r="A479" s="45"/>
      <c r="B479" s="54"/>
      <c r="C479" s="47">
        <f t="shared" si="75"/>
        <v>3</v>
      </c>
      <c r="D479" s="73"/>
      <c r="E479" s="70"/>
      <c r="F479" s="70" t="s">
        <v>1245</v>
      </c>
      <c r="G479" s="73"/>
      <c r="H479" s="76" t="s">
        <v>675</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1246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1247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1248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1249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1250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1251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1252</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5"/>
        <v>3</v>
      </c>
      <c r="D487" s="73"/>
      <c r="E487" s="70"/>
      <c r="F487" s="70" t="s">
        <v>1253</v>
      </c>
      <c r="G487" s="73"/>
      <c r="H487" s="76" t="s">
        <v>1254</v>
      </c>
      <c r="I487" s="96" t="s">
        <v>573</v>
      </c>
      <c r="J487" s="96" t="s">
        <v>1255</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1256</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1257</v>
      </c>
      <c r="G488" s="73"/>
      <c r="H488" s="76" t="s">
        <v>2721</v>
      </c>
      <c r="I488" s="96" t="s">
        <v>573</v>
      </c>
      <c r="J488" s="96" t="s">
        <v>1255</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x14ac:dyDescent="0.25">
      <c r="A489" s="45"/>
      <c r="B489" s="54"/>
      <c r="C489" s="47">
        <f t="shared" si="75"/>
        <v>3</v>
      </c>
      <c r="D489" s="73"/>
      <c r="E489" s="70"/>
      <c r="F489" s="70" t="s">
        <v>1258</v>
      </c>
      <c r="G489" s="73"/>
      <c r="H489" s="76" t="s">
        <v>2722</v>
      </c>
      <c r="I489" s="96" t="s">
        <v>573</v>
      </c>
      <c r="J489" s="96" t="s">
        <v>1255</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5"/>
        <v>3</v>
      </c>
      <c r="D490" s="73"/>
      <c r="E490" s="70"/>
      <c r="F490" s="70" t="s">
        <v>1259</v>
      </c>
      <c r="G490" s="73"/>
      <c r="H490" s="76" t="s">
        <v>2723</v>
      </c>
      <c r="I490" s="96" t="s">
        <v>573</v>
      </c>
      <c r="J490" s="96" t="s">
        <v>1255</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5"/>
        <v>3</v>
      </c>
      <c r="D491" s="73"/>
      <c r="E491" s="70"/>
      <c r="F491" s="70" t="s">
        <v>1260</v>
      </c>
      <c r="G491" s="73"/>
      <c r="H491" s="76" t="s">
        <v>2724</v>
      </c>
      <c r="I491" s="96" t="s">
        <v>573</v>
      </c>
      <c r="J491" s="96" t="s">
        <v>1255</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5"/>
        <v>3</v>
      </c>
      <c r="D492" s="73"/>
      <c r="E492" s="70"/>
      <c r="F492" s="70" t="s">
        <v>1261</v>
      </c>
      <c r="G492" s="73"/>
      <c r="H492" s="76" t="s">
        <v>2725</v>
      </c>
      <c r="I492" s="96" t="s">
        <v>573</v>
      </c>
      <c r="J492" s="96" t="s">
        <v>1255</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5"/>
        <v>3</v>
      </c>
      <c r="D493" s="73"/>
      <c r="E493" s="70"/>
      <c r="F493" s="70" t="s">
        <v>1262</v>
      </c>
      <c r="G493" s="73"/>
      <c r="H493" s="76" t="s">
        <v>2726</v>
      </c>
      <c r="I493" s="96" t="s">
        <v>573</v>
      </c>
      <c r="J493" s="96" t="s">
        <v>1255</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5"/>
        <v>3</v>
      </c>
      <c r="D494" s="73"/>
      <c r="E494" s="70"/>
      <c r="F494" s="70" t="s">
        <v>1263</v>
      </c>
      <c r="G494" s="73"/>
      <c r="H494" s="76" t="s">
        <v>2727</v>
      </c>
      <c r="I494" s="96" t="s">
        <v>573</v>
      </c>
      <c r="J494" s="96" t="s">
        <v>1255</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8" si="85">INT($C$29)+2</f>
        <v>3</v>
      </c>
      <c r="D495" s="73"/>
      <c r="E495" s="70"/>
      <c r="F495" s="70" t="s">
        <v>1264</v>
      </c>
      <c r="G495" s="73"/>
      <c r="H495" s="76" t="s">
        <v>2267</v>
      </c>
      <c r="I495" s="96" t="s">
        <v>573</v>
      </c>
      <c r="J495" s="96" t="s">
        <v>1227</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2799</v>
      </c>
      <c r="AE495" s="76"/>
      <c r="AF495" s="97">
        <v>1</v>
      </c>
      <c r="AG495" s="97">
        <v>1</v>
      </c>
      <c r="AH495" s="73"/>
      <c r="AI495" s="57"/>
      <c r="AJ495" s="45"/>
      <c r="AK495" s="45"/>
      <c r="AL495" s="45"/>
    </row>
    <row r="496" spans="1:38" hidden="1" outlineLevel="2" x14ac:dyDescent="0.25">
      <c r="A496" s="45"/>
      <c r="B496" s="54"/>
      <c r="C496" s="47">
        <f t="shared" si="85"/>
        <v>3</v>
      </c>
      <c r="D496" s="73"/>
      <c r="E496" s="70"/>
      <c r="F496" s="70" t="s">
        <v>1265</v>
      </c>
      <c r="G496" s="73"/>
      <c r="H496" s="76" t="s">
        <v>2728</v>
      </c>
      <c r="I496" s="96" t="s">
        <v>573</v>
      </c>
      <c r="J496" s="96" t="s">
        <v>1227</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2830</v>
      </c>
      <c r="AE496" s="76"/>
      <c r="AF496" s="97">
        <v>1</v>
      </c>
      <c r="AG496" s="97">
        <v>1</v>
      </c>
      <c r="AH496" s="73"/>
      <c r="AI496" s="57"/>
      <c r="AJ496" s="45"/>
      <c r="AK496" s="45"/>
      <c r="AL496" s="45"/>
    </row>
    <row r="497" spans="1:38" hidden="1" outlineLevel="2" x14ac:dyDescent="0.25">
      <c r="A497" s="45"/>
      <c r="B497" s="54"/>
      <c r="C497" s="47">
        <f t="shared" si="85"/>
        <v>3</v>
      </c>
      <c r="D497" s="73"/>
      <c r="E497" s="70"/>
      <c r="F497" s="70" t="s">
        <v>1266</v>
      </c>
      <c r="G497" s="73"/>
      <c r="H497" s="76" t="s">
        <v>2729</v>
      </c>
      <c r="I497" s="96" t="s">
        <v>573</v>
      </c>
      <c r="J497" s="96" t="s">
        <v>1227</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hidden="1" outlineLevel="3" x14ac:dyDescent="0.25">
      <c r="A498" s="45"/>
      <c r="B498" s="54"/>
      <c r="C498" s="47">
        <f t="shared" si="85"/>
        <v>3</v>
      </c>
      <c r="D498" s="73"/>
      <c r="E498" s="70"/>
      <c r="F498" s="70" t="s">
        <v>1267</v>
      </c>
      <c r="G498" s="73"/>
      <c r="H498" s="76" t="s">
        <v>2730</v>
      </c>
      <c r="I498" s="96" t="s">
        <v>573</v>
      </c>
      <c r="J498" s="96" t="s">
        <v>1227</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hidden="1" outlineLevel="3" x14ac:dyDescent="0.25">
      <c r="A499" s="45"/>
      <c r="B499" s="54"/>
      <c r="C499" s="47">
        <f t="shared" si="85"/>
        <v>3</v>
      </c>
      <c r="D499" s="73"/>
      <c r="E499" s="70"/>
      <c r="F499" s="70" t="s">
        <v>1268</v>
      </c>
      <c r="G499" s="73"/>
      <c r="H499" s="76" t="s">
        <v>2731</v>
      </c>
      <c r="I499" s="96" t="s">
        <v>573</v>
      </c>
      <c r="J499" s="96" t="s">
        <v>1227</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hidden="1" outlineLevel="3" x14ac:dyDescent="0.25">
      <c r="A500" s="45"/>
      <c r="B500" s="54"/>
      <c r="C500" s="47">
        <f t="shared" si="85"/>
        <v>3</v>
      </c>
      <c r="D500" s="73"/>
      <c r="E500" s="70"/>
      <c r="F500" s="70" t="s">
        <v>1269</v>
      </c>
      <c r="G500" s="73"/>
      <c r="H500" s="76" t="s">
        <v>2732</v>
      </c>
      <c r="I500" s="96" t="s">
        <v>573</v>
      </c>
      <c r="J500" s="96" t="s">
        <v>1227</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hidden="1" outlineLevel="3" x14ac:dyDescent="0.25">
      <c r="A501" s="45"/>
      <c r="B501" s="54"/>
      <c r="C501" s="47">
        <f t="shared" si="85"/>
        <v>3</v>
      </c>
      <c r="D501" s="73"/>
      <c r="E501" s="70"/>
      <c r="F501" s="70" t="s">
        <v>1270</v>
      </c>
      <c r="G501" s="73"/>
      <c r="H501" s="76" t="s">
        <v>2733</v>
      </c>
      <c r="I501" s="96" t="s">
        <v>573</v>
      </c>
      <c r="J501" s="96" t="s">
        <v>1227</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hidden="1" outlineLevel="3" x14ac:dyDescent="0.25">
      <c r="A502" s="45"/>
      <c r="B502" s="54"/>
      <c r="C502" s="47">
        <f t="shared" si="85"/>
        <v>3</v>
      </c>
      <c r="D502" s="73"/>
      <c r="E502" s="70"/>
      <c r="F502" s="70" t="s">
        <v>1271</v>
      </c>
      <c r="G502" s="73"/>
      <c r="H502" s="76" t="s">
        <v>2734</v>
      </c>
      <c r="I502" s="96" t="s">
        <v>573</v>
      </c>
      <c r="J502" s="96" t="s">
        <v>1227</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hidden="1" outlineLevel="2" x14ac:dyDescent="0.25">
      <c r="A503" s="45"/>
      <c r="B503" s="54"/>
      <c r="C503" s="47">
        <f t="shared" si="85"/>
        <v>3</v>
      </c>
      <c r="D503" s="73"/>
      <c r="E503" s="70"/>
      <c r="F503" s="70" t="s">
        <v>1272</v>
      </c>
      <c r="G503" s="73"/>
      <c r="H503" s="76" t="s">
        <v>1273</v>
      </c>
      <c r="I503" s="96" t="s">
        <v>573</v>
      </c>
      <c r="J503" s="96" t="s">
        <v>1227</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hidden="1" outlineLevel="2" x14ac:dyDescent="0.25">
      <c r="A504" s="45"/>
      <c r="B504" s="54"/>
      <c r="C504" s="47">
        <f t="shared" si="85"/>
        <v>3</v>
      </c>
      <c r="D504" s="73"/>
      <c r="E504" s="70"/>
      <c r="F504" s="70" t="s">
        <v>1274</v>
      </c>
      <c r="G504" s="73"/>
      <c r="H504" s="76" t="s">
        <v>2735</v>
      </c>
      <c r="I504" s="96" t="s">
        <v>573</v>
      </c>
      <c r="J504" s="96" t="s">
        <v>1227</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hidden="1" outlineLevel="2" x14ac:dyDescent="0.25">
      <c r="A505" s="45"/>
      <c r="B505" s="54"/>
      <c r="C505" s="47">
        <f t="shared" si="85"/>
        <v>3</v>
      </c>
      <c r="D505" s="73"/>
      <c r="E505" s="70"/>
      <c r="F505" s="70" t="s">
        <v>1275</v>
      </c>
      <c r="G505" s="73"/>
      <c r="H505" s="76" t="s">
        <v>2736</v>
      </c>
      <c r="I505" s="96" t="s">
        <v>573</v>
      </c>
      <c r="J505" s="96" t="s">
        <v>1227</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hidden="1" outlineLevel="3" x14ac:dyDescent="0.25">
      <c r="A506" s="45"/>
      <c r="B506" s="54"/>
      <c r="C506" s="47">
        <f t="shared" si="85"/>
        <v>3</v>
      </c>
      <c r="D506" s="73"/>
      <c r="E506" s="70"/>
      <c r="F506" s="70" t="s">
        <v>1276</v>
      </c>
      <c r="G506" s="73"/>
      <c r="H506" s="76" t="s">
        <v>2737</v>
      </c>
      <c r="I506" s="96" t="s">
        <v>573</v>
      </c>
      <c r="J506" s="96" t="s">
        <v>1227</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hidden="1" outlineLevel="3" x14ac:dyDescent="0.25">
      <c r="A507" s="45"/>
      <c r="B507" s="54"/>
      <c r="C507" s="47">
        <f t="shared" si="85"/>
        <v>3</v>
      </c>
      <c r="D507" s="73"/>
      <c r="E507" s="70"/>
      <c r="F507" s="70" t="s">
        <v>1277</v>
      </c>
      <c r="G507" s="73"/>
      <c r="H507" s="76" t="s">
        <v>2738</v>
      </c>
      <c r="I507" s="96" t="s">
        <v>573</v>
      </c>
      <c r="J507" s="96" t="s">
        <v>1227</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hidden="1" outlineLevel="3" x14ac:dyDescent="0.25">
      <c r="A508" s="45"/>
      <c r="B508" s="54"/>
      <c r="C508" s="47">
        <f t="shared" si="85"/>
        <v>3</v>
      </c>
      <c r="D508" s="73"/>
      <c r="E508" s="70"/>
      <c r="F508" s="70" t="s">
        <v>1278</v>
      </c>
      <c r="G508" s="73"/>
      <c r="H508" s="76" t="s">
        <v>2739</v>
      </c>
      <c r="I508" s="96" t="s">
        <v>573</v>
      </c>
      <c r="J508" s="96" t="s">
        <v>1227</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hidden="1" outlineLevel="3" x14ac:dyDescent="0.25">
      <c r="A509" s="45"/>
      <c r="B509" s="54"/>
      <c r="C509" s="47">
        <f t="shared" si="85"/>
        <v>3</v>
      </c>
      <c r="D509" s="73"/>
      <c r="E509" s="70"/>
      <c r="F509" s="70" t="s">
        <v>1279</v>
      </c>
      <c r="G509" s="73"/>
      <c r="H509" s="76" t="s">
        <v>2740</v>
      </c>
      <c r="I509" s="96" t="s">
        <v>573</v>
      </c>
      <c r="J509" s="96" t="s">
        <v>1227</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hidden="1" outlineLevel="3" x14ac:dyDescent="0.25">
      <c r="A510" s="45"/>
      <c r="B510" s="54"/>
      <c r="C510" s="47">
        <f t="shared" si="85"/>
        <v>3</v>
      </c>
      <c r="D510" s="73"/>
      <c r="E510" s="70"/>
      <c r="F510" s="70" t="s">
        <v>1280</v>
      </c>
      <c r="G510" s="73"/>
      <c r="H510" s="76" t="s">
        <v>2741</v>
      </c>
      <c r="I510" s="96" t="s">
        <v>573</v>
      </c>
      <c r="J510" s="96" t="s">
        <v>1227</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hidden="1" outlineLevel="2" x14ac:dyDescent="0.25">
      <c r="A511" s="45"/>
      <c r="B511" s="54"/>
      <c r="C511" s="47">
        <f t="shared" si="85"/>
        <v>3</v>
      </c>
      <c r="D511" s="73"/>
      <c r="E511" s="70"/>
      <c r="F511" s="70" t="s">
        <v>1281</v>
      </c>
      <c r="G511" s="73"/>
      <c r="H511" s="76" t="s">
        <v>1282</v>
      </c>
      <c r="I511" s="96" t="s">
        <v>573</v>
      </c>
      <c r="J511" s="96" t="s">
        <v>1227</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hidden="1" outlineLevel="2" x14ac:dyDescent="0.25">
      <c r="A512" s="45"/>
      <c r="B512" s="54"/>
      <c r="C512" s="47">
        <f t="shared" si="85"/>
        <v>3</v>
      </c>
      <c r="D512" s="73"/>
      <c r="E512" s="70"/>
      <c r="F512" s="70" t="s">
        <v>1283</v>
      </c>
      <c r="G512" s="73"/>
      <c r="H512" s="76" t="s">
        <v>2742</v>
      </c>
      <c r="I512" s="96" t="s">
        <v>573</v>
      </c>
      <c r="J512" s="96" t="s">
        <v>1227</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hidden="1" outlineLevel="2" x14ac:dyDescent="0.25">
      <c r="A513" s="45"/>
      <c r="B513" s="54"/>
      <c r="C513" s="47">
        <f t="shared" si="85"/>
        <v>3</v>
      </c>
      <c r="D513" s="73"/>
      <c r="E513" s="70"/>
      <c r="F513" s="70" t="s">
        <v>1284</v>
      </c>
      <c r="G513" s="73"/>
      <c r="H513" s="76" t="s">
        <v>2743</v>
      </c>
      <c r="I513" s="96" t="s">
        <v>573</v>
      </c>
      <c r="J513" s="96" t="s">
        <v>1227</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hidden="1" outlineLevel="3" x14ac:dyDescent="0.25">
      <c r="A514" s="45"/>
      <c r="B514" s="54"/>
      <c r="C514" s="47">
        <f t="shared" si="85"/>
        <v>3</v>
      </c>
      <c r="D514" s="73"/>
      <c r="E514" s="70"/>
      <c r="F514" s="70" t="s">
        <v>1285</v>
      </c>
      <c r="G514" s="73"/>
      <c r="H514" s="76" t="s">
        <v>2744</v>
      </c>
      <c r="I514" s="96" t="s">
        <v>573</v>
      </c>
      <c r="J514" s="96" t="s">
        <v>1227</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hidden="1" outlineLevel="3" x14ac:dyDescent="0.25">
      <c r="A515" s="45"/>
      <c r="B515" s="54"/>
      <c r="C515" s="47">
        <f t="shared" si="85"/>
        <v>3</v>
      </c>
      <c r="D515" s="73"/>
      <c r="E515" s="70"/>
      <c r="F515" s="70" t="s">
        <v>1286</v>
      </c>
      <c r="G515" s="73"/>
      <c r="H515" s="76" t="s">
        <v>2745</v>
      </c>
      <c r="I515" s="96" t="s">
        <v>573</v>
      </c>
      <c r="J515" s="96" t="s">
        <v>1227</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hidden="1" outlineLevel="3" x14ac:dyDescent="0.25">
      <c r="A516" s="45"/>
      <c r="B516" s="54"/>
      <c r="C516" s="47">
        <f t="shared" si="85"/>
        <v>3</v>
      </c>
      <c r="D516" s="73"/>
      <c r="E516" s="70"/>
      <c r="F516" s="70" t="s">
        <v>1287</v>
      </c>
      <c r="G516" s="73"/>
      <c r="H516" s="76" t="s">
        <v>2746</v>
      </c>
      <c r="I516" s="96" t="s">
        <v>573</v>
      </c>
      <c r="J516" s="96" t="s">
        <v>1227</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hidden="1" outlineLevel="3" x14ac:dyDescent="0.25">
      <c r="A517" s="45"/>
      <c r="B517" s="54"/>
      <c r="C517" s="47">
        <f t="shared" si="85"/>
        <v>3</v>
      </c>
      <c r="D517" s="73"/>
      <c r="E517" s="70"/>
      <c r="F517" s="70" t="s">
        <v>1288</v>
      </c>
      <c r="G517" s="73"/>
      <c r="H517" s="76" t="s">
        <v>2747</v>
      </c>
      <c r="I517" s="96" t="s">
        <v>573</v>
      </c>
      <c r="J517" s="96" t="s">
        <v>1227</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hidden="1" outlineLevel="3" x14ac:dyDescent="0.25">
      <c r="A518" s="45"/>
      <c r="B518" s="54"/>
      <c r="C518" s="47">
        <f t="shared" si="85"/>
        <v>3</v>
      </c>
      <c r="D518" s="73"/>
      <c r="E518" s="70"/>
      <c r="F518" s="70" t="s">
        <v>1289</v>
      </c>
      <c r="G518" s="73"/>
      <c r="H518" s="76" t="s">
        <v>2748</v>
      </c>
      <c r="I518" s="96" t="s">
        <v>573</v>
      </c>
      <c r="J518" s="96" t="s">
        <v>1227</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hidden="1" outlineLevel="3" x14ac:dyDescent="0.25">
      <c r="A519" s="45"/>
      <c r="B519" s="54"/>
      <c r="C519" s="47">
        <f t="shared" si="85"/>
        <v>3</v>
      </c>
      <c r="D519" s="73"/>
      <c r="E519" s="70"/>
      <c r="F519" s="70" t="s">
        <v>2758</v>
      </c>
      <c r="G519" s="73"/>
      <c r="H519" s="76" t="s">
        <v>675</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5"/>
        <v>3</v>
      </c>
      <c r="D520" s="73"/>
      <c r="E520" s="70"/>
      <c r="F520" s="70" t="s">
        <v>2759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5"/>
        <v>3</v>
      </c>
      <c r="D521" s="73"/>
      <c r="E521" s="70"/>
      <c r="F521" s="70" t="s">
        <v>2760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5"/>
        <v>3</v>
      </c>
      <c r="D522" s="73"/>
      <c r="E522" s="70"/>
      <c r="F522" s="70" t="s">
        <v>2761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5"/>
        <v>3</v>
      </c>
      <c r="D523" s="73"/>
      <c r="E523" s="70"/>
      <c r="F523" s="70" t="s">
        <v>2762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5"/>
        <v>3</v>
      </c>
      <c r="D524" s="73"/>
      <c r="E524" s="70"/>
      <c r="F524" s="70" t="s">
        <v>2763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5"/>
        <v>3</v>
      </c>
      <c r="D525" s="73"/>
      <c r="E525" s="70"/>
      <c r="F525" s="70" t="s">
        <v>2764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5"/>
        <v>3</v>
      </c>
      <c r="D526" s="73"/>
      <c r="E526" s="70"/>
      <c r="F526" s="70" t="s">
        <v>2765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5"/>
        <v>3</v>
      </c>
      <c r="D527" s="73"/>
      <c r="E527" s="70"/>
      <c r="F527" s="70" t="s">
        <v>2766</v>
      </c>
      <c r="G527" s="73"/>
      <c r="H527" s="76" t="s">
        <v>2790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x14ac:dyDescent="0.25">
      <c r="A528" s="45"/>
      <c r="B528" s="54"/>
      <c r="C528" s="47">
        <f t="shared" si="85"/>
        <v>3</v>
      </c>
      <c r="D528" s="73"/>
      <c r="E528" s="70"/>
      <c r="F528" s="70" t="s">
        <v>2767</v>
      </c>
      <c r="G528" s="73"/>
      <c r="H528" s="76" t="s">
        <v>2791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5"/>
        <v>3</v>
      </c>
      <c r="D529" s="73"/>
      <c r="E529" s="70"/>
      <c r="F529" s="70" t="s">
        <v>2768</v>
      </c>
      <c r="G529" s="73"/>
      <c r="H529" s="76" t="s">
        <v>2792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5"/>
        <v>3</v>
      </c>
      <c r="D530" s="73"/>
      <c r="E530" s="70"/>
      <c r="F530" s="70" t="s">
        <v>2769</v>
      </c>
      <c r="G530" s="73"/>
      <c r="H530" s="76" t="s">
        <v>2793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5"/>
        <v>3</v>
      </c>
      <c r="D531" s="73"/>
      <c r="E531" s="70"/>
      <c r="F531" s="70" t="s">
        <v>2770</v>
      </c>
      <c r="G531" s="73"/>
      <c r="H531" s="76" t="s">
        <v>2794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5"/>
        <v>3</v>
      </c>
      <c r="D532" s="73"/>
      <c r="E532" s="70"/>
      <c r="F532" s="70" t="s">
        <v>2771</v>
      </c>
      <c r="G532" s="73"/>
      <c r="H532" s="76" t="s">
        <v>2795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5"/>
        <v>3</v>
      </c>
      <c r="D533" s="73"/>
      <c r="E533" s="70"/>
      <c r="F533" s="70" t="s">
        <v>2772</v>
      </c>
      <c r="G533" s="73"/>
      <c r="H533" s="76" t="s">
        <v>2796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5"/>
        <v>3</v>
      </c>
      <c r="D534" s="73"/>
      <c r="E534" s="70"/>
      <c r="F534" s="70" t="s">
        <v>2773</v>
      </c>
      <c r="G534" s="73"/>
      <c r="H534" s="76" t="s">
        <v>2797</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5"/>
        <v>3</v>
      </c>
      <c r="D535" s="73"/>
      <c r="E535" s="70"/>
      <c r="F535" s="70" t="s">
        <v>2774</v>
      </c>
      <c r="G535" s="73"/>
      <c r="H535" s="76" t="s">
        <v>675</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5"/>
        <v>3</v>
      </c>
      <c r="D536" s="73"/>
      <c r="E536" s="70"/>
      <c r="F536" s="70" t="s">
        <v>2775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5"/>
        <v>3</v>
      </c>
      <c r="D537" s="73"/>
      <c r="E537" s="70"/>
      <c r="F537" s="70" t="s">
        <v>2776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5"/>
        <v>3</v>
      </c>
      <c r="D538" s="73"/>
      <c r="E538" s="70"/>
      <c r="F538" s="70" t="s">
        <v>2777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5"/>
        <v>3</v>
      </c>
      <c r="D539" s="73"/>
      <c r="E539" s="70"/>
      <c r="F539" s="70" t="s">
        <v>2778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5"/>
        <v>3</v>
      </c>
      <c r="D540" s="73"/>
      <c r="E540" s="70"/>
      <c r="F540" s="70" t="s">
        <v>2779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5"/>
        <v>3</v>
      </c>
      <c r="D541" s="73"/>
      <c r="E541" s="70"/>
      <c r="F541" s="70" t="s">
        <v>2780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5"/>
        <v>3</v>
      </c>
      <c r="D542" s="73"/>
      <c r="E542" s="70"/>
      <c r="F542" s="70" t="s">
        <v>2781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5"/>
        <v>3</v>
      </c>
      <c r="D543" s="73"/>
      <c r="E543" s="70"/>
      <c r="F543" s="70" t="s">
        <v>2782</v>
      </c>
      <c r="G543" s="73"/>
      <c r="H543" s="76" t="s">
        <v>2886</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x14ac:dyDescent="0.25">
      <c r="A544" s="45"/>
      <c r="B544" s="54"/>
      <c r="C544" s="47">
        <f t="shared" si="85"/>
        <v>3</v>
      </c>
      <c r="D544" s="73"/>
      <c r="E544" s="70"/>
      <c r="F544" s="70" t="s">
        <v>2783</v>
      </c>
      <c r="G544" s="73"/>
      <c r="H544" s="76" t="s">
        <v>2791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5"/>
        <v>3</v>
      </c>
      <c r="D545" s="73"/>
      <c r="E545" s="70"/>
      <c r="F545" s="70" t="s">
        <v>2784</v>
      </c>
      <c r="G545" s="73"/>
      <c r="H545" s="76" t="s">
        <v>2792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5"/>
        <v>3</v>
      </c>
      <c r="D546" s="73"/>
      <c r="E546" s="70"/>
      <c r="F546" s="70" t="s">
        <v>2785</v>
      </c>
      <c r="G546" s="73"/>
      <c r="H546" s="76" t="s">
        <v>2793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5"/>
        <v>3</v>
      </c>
      <c r="D547" s="73"/>
      <c r="E547" s="70"/>
      <c r="F547" s="70" t="s">
        <v>2786</v>
      </c>
      <c r="G547" s="73"/>
      <c r="H547" s="76" t="s">
        <v>2794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5"/>
        <v>3</v>
      </c>
      <c r="D548" s="73"/>
      <c r="E548" s="70"/>
      <c r="F548" s="70" t="s">
        <v>2787</v>
      </c>
      <c r="G548" s="73"/>
      <c r="H548" s="76" t="s">
        <v>2795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5"/>
        <v>3</v>
      </c>
      <c r="D549" s="73"/>
      <c r="E549" s="70"/>
      <c r="F549" s="70" t="s">
        <v>2788</v>
      </c>
      <c r="G549" s="73"/>
      <c r="H549" s="76" t="s">
        <v>2796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5"/>
        <v>3</v>
      </c>
      <c r="D550" s="73"/>
      <c r="E550" s="70"/>
      <c r="F550" s="70" t="s">
        <v>2789</v>
      </c>
      <c r="G550" s="73"/>
      <c r="H550" s="76" t="s">
        <v>2797</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2" x14ac:dyDescent="0.25">
      <c r="A551" s="45"/>
      <c r="B551" s="54"/>
      <c r="C551" s="47">
        <f t="shared" si="85"/>
        <v>3</v>
      </c>
      <c r="D551" s="73"/>
      <c r="E551" s="70"/>
      <c r="F551" s="70" t="s">
        <v>2888</v>
      </c>
      <c r="G551" s="73"/>
      <c r="H551" s="76" t="s">
        <v>2887</v>
      </c>
      <c r="I551" s="96">
        <v>1</v>
      </c>
      <c r="J551" s="96"/>
      <c r="K551" s="76"/>
      <c r="L551" s="76"/>
      <c r="M551" s="76"/>
      <c r="N551" s="76"/>
      <c r="O551" s="76"/>
      <c r="P551" s="76"/>
      <c r="Q551" s="76"/>
      <c r="R551" s="76"/>
      <c r="S551" s="76"/>
      <c r="T551" s="76"/>
      <c r="U551" s="97">
        <f>-$I551*(-0.05623-0.3347)</f>
        <v>0.39093</v>
      </c>
      <c r="V551" s="263">
        <f t="shared" ref="V551" si="96">U551</f>
        <v>0.39093</v>
      </c>
      <c r="W551" s="263">
        <f t="shared" ref="W551" si="97">V551</f>
        <v>0.39093</v>
      </c>
      <c r="X551" s="263">
        <f t="shared" ref="X551" si="98">Y551</f>
        <v>5.6230000000000002E-2</v>
      </c>
      <c r="Y551" s="97">
        <f>-$I551*-0.05623</f>
        <v>5.6230000000000002E-2</v>
      </c>
      <c r="Z551" s="263">
        <f t="shared" ref="Z551" si="99">Y551</f>
        <v>5.6230000000000002E-2</v>
      </c>
      <c r="AA551" s="263">
        <f t="shared" ref="AA551" si="100">Z551</f>
        <v>5.6230000000000002E-2</v>
      </c>
      <c r="AB551" s="263">
        <f t="shared" ref="AB551" si="101">AA551</f>
        <v>5.6230000000000002E-2</v>
      </c>
      <c r="AC551" s="76"/>
      <c r="AD551" s="97" t="s">
        <v>2875</v>
      </c>
      <c r="AE551" s="76"/>
      <c r="AF551" s="97">
        <v>1</v>
      </c>
      <c r="AG551" s="97">
        <v>1</v>
      </c>
      <c r="AH551" s="73"/>
      <c r="AI551" s="57"/>
      <c r="AJ551" s="45"/>
      <c r="AK551" s="45"/>
      <c r="AL551" s="45"/>
    </row>
    <row r="552" spans="1:38" hidden="1" outlineLevel="2" x14ac:dyDescent="0.25">
      <c r="A552" s="45"/>
      <c r="B552" s="54"/>
      <c r="C552" s="47">
        <f t="shared" si="85"/>
        <v>3</v>
      </c>
      <c r="D552" s="73"/>
      <c r="E552" s="70"/>
      <c r="F552" s="70" t="s">
        <v>2889</v>
      </c>
      <c r="G552" s="73"/>
      <c r="H552" s="76" t="s">
        <v>2791</v>
      </c>
      <c r="I552" s="96">
        <v>2</v>
      </c>
      <c r="J552" s="96"/>
      <c r="K552" s="76"/>
      <c r="L552" s="76"/>
      <c r="M552" s="76"/>
      <c r="N552" s="76"/>
      <c r="O552" s="76"/>
      <c r="P552" s="76"/>
      <c r="Q552" s="76"/>
      <c r="R552" s="76"/>
      <c r="S552" s="76"/>
      <c r="T552" s="76"/>
      <c r="U552" s="97">
        <f t="shared" ref="U552:U558" si="102">-$I552*(-0.05623-0.3347)</f>
        <v>0.78186</v>
      </c>
      <c r="V552" s="263">
        <f t="shared" ref="V552:V558" si="103">U552</f>
        <v>0.78186</v>
      </c>
      <c r="W552" s="263">
        <f t="shared" ref="W552:W558" si="104">V552</f>
        <v>0.78186</v>
      </c>
      <c r="X552" s="263">
        <f t="shared" ref="X552:X558" si="105">Y552</f>
        <v>0.11246</v>
      </c>
      <c r="Y552" s="97">
        <f t="shared" ref="Y552:Y558" si="106">-$I552*-0.05623</f>
        <v>0.11246</v>
      </c>
      <c r="Z552" s="263">
        <f t="shared" ref="Z552:Z558" si="107">Y552</f>
        <v>0.11246</v>
      </c>
      <c r="AA552" s="263">
        <f t="shared" ref="AA552:AA558" si="108">Z552</f>
        <v>0.11246</v>
      </c>
      <c r="AB552" s="263">
        <f t="shared" ref="AB552:AB558" si="109">AA552</f>
        <v>0.11246</v>
      </c>
      <c r="AC552" s="76"/>
      <c r="AD552" s="76"/>
      <c r="AE552" s="76"/>
      <c r="AF552" s="97">
        <v>1</v>
      </c>
      <c r="AG552" s="97">
        <v>1</v>
      </c>
      <c r="AH552" s="73"/>
      <c r="AI552" s="57"/>
      <c r="AJ552" s="45"/>
      <c r="AK552" s="45"/>
      <c r="AL552" s="45"/>
    </row>
    <row r="553" spans="1:38" hidden="1" outlineLevel="3" x14ac:dyDescent="0.25">
      <c r="A553" s="45"/>
      <c r="B553" s="54"/>
      <c r="C553" s="47">
        <f t="shared" si="85"/>
        <v>3</v>
      </c>
      <c r="D553" s="73"/>
      <c r="E553" s="70"/>
      <c r="F553" s="70" t="s">
        <v>2890</v>
      </c>
      <c r="G553" s="73"/>
      <c r="H553" s="76" t="s">
        <v>2792</v>
      </c>
      <c r="I553" s="96">
        <v>3</v>
      </c>
      <c r="J553" s="96"/>
      <c r="K553" s="76"/>
      <c r="L553" s="76"/>
      <c r="M553" s="76"/>
      <c r="N553" s="76"/>
      <c r="O553" s="76"/>
      <c r="P553" s="76"/>
      <c r="Q553" s="76"/>
      <c r="R553" s="76"/>
      <c r="S553" s="76"/>
      <c r="T553" s="76"/>
      <c r="U553" s="97">
        <f t="shared" si="102"/>
        <v>1.17279</v>
      </c>
      <c r="V553" s="263">
        <f t="shared" si="103"/>
        <v>1.17279</v>
      </c>
      <c r="W553" s="263">
        <f t="shared" si="104"/>
        <v>1.17279</v>
      </c>
      <c r="X553" s="263">
        <f t="shared" si="105"/>
        <v>0.16869000000000001</v>
      </c>
      <c r="Y553" s="97">
        <f t="shared" si="106"/>
        <v>0.16869000000000001</v>
      </c>
      <c r="Z553" s="263">
        <f t="shared" si="107"/>
        <v>0.16869000000000001</v>
      </c>
      <c r="AA553" s="263">
        <f t="shared" si="108"/>
        <v>0.16869000000000001</v>
      </c>
      <c r="AB553" s="263">
        <f t="shared" si="109"/>
        <v>0.16869000000000001</v>
      </c>
      <c r="AC553" s="76"/>
      <c r="AD553" s="76"/>
      <c r="AE553" s="76"/>
      <c r="AF553" s="97">
        <v>1</v>
      </c>
      <c r="AG553" s="97">
        <v>1</v>
      </c>
      <c r="AH553" s="73"/>
      <c r="AI553" s="57"/>
      <c r="AJ553" s="45"/>
      <c r="AK553" s="45"/>
      <c r="AL553" s="45"/>
    </row>
    <row r="554" spans="1:38" hidden="1" outlineLevel="3" x14ac:dyDescent="0.25">
      <c r="A554" s="45"/>
      <c r="B554" s="54"/>
      <c r="C554" s="47">
        <f t="shared" si="85"/>
        <v>3</v>
      </c>
      <c r="D554" s="73"/>
      <c r="E554" s="70"/>
      <c r="F554" s="70" t="s">
        <v>2891</v>
      </c>
      <c r="G554" s="73"/>
      <c r="H554" s="76" t="s">
        <v>2793</v>
      </c>
      <c r="I554" s="96">
        <v>4</v>
      </c>
      <c r="J554" s="96"/>
      <c r="K554" s="76"/>
      <c r="L554" s="76"/>
      <c r="M554" s="76"/>
      <c r="N554" s="76"/>
      <c r="O554" s="76"/>
      <c r="P554" s="76"/>
      <c r="Q554" s="76"/>
      <c r="R554" s="76"/>
      <c r="S554" s="76"/>
      <c r="T554" s="76"/>
      <c r="U554" s="97">
        <f t="shared" si="102"/>
        <v>1.56372</v>
      </c>
      <c r="V554" s="263">
        <f t="shared" si="103"/>
        <v>1.56372</v>
      </c>
      <c r="W554" s="263">
        <f t="shared" si="104"/>
        <v>1.56372</v>
      </c>
      <c r="X554" s="263">
        <f t="shared" si="105"/>
        <v>0.22492000000000001</v>
      </c>
      <c r="Y554" s="97">
        <f t="shared" si="106"/>
        <v>0.22492000000000001</v>
      </c>
      <c r="Z554" s="263">
        <f t="shared" si="107"/>
        <v>0.22492000000000001</v>
      </c>
      <c r="AA554" s="263">
        <f t="shared" si="108"/>
        <v>0.22492000000000001</v>
      </c>
      <c r="AB554" s="263">
        <f t="shared" si="109"/>
        <v>0.22492000000000001</v>
      </c>
      <c r="AC554" s="76"/>
      <c r="AD554" s="76"/>
      <c r="AE554" s="76"/>
      <c r="AF554" s="97">
        <v>1</v>
      </c>
      <c r="AG554" s="97">
        <v>1</v>
      </c>
      <c r="AH554" s="73"/>
      <c r="AI554" s="57"/>
      <c r="AJ554" s="45"/>
      <c r="AK554" s="45"/>
      <c r="AL554" s="45"/>
    </row>
    <row r="555" spans="1:38" hidden="1" outlineLevel="3" x14ac:dyDescent="0.25">
      <c r="A555" s="45"/>
      <c r="B555" s="54"/>
      <c r="C555" s="47">
        <f t="shared" si="85"/>
        <v>3</v>
      </c>
      <c r="D555" s="73"/>
      <c r="E555" s="70"/>
      <c r="F555" s="70" t="s">
        <v>2892</v>
      </c>
      <c r="G555" s="73"/>
      <c r="H555" s="76" t="s">
        <v>2794</v>
      </c>
      <c r="I555" s="96">
        <v>5</v>
      </c>
      <c r="J555" s="96"/>
      <c r="K555" s="76"/>
      <c r="L555" s="76"/>
      <c r="M555" s="76"/>
      <c r="N555" s="76"/>
      <c r="O555" s="76"/>
      <c r="P555" s="76"/>
      <c r="Q555" s="76"/>
      <c r="R555" s="76"/>
      <c r="S555" s="76"/>
      <c r="T555" s="76"/>
      <c r="U555" s="97">
        <f t="shared" si="102"/>
        <v>1.95465</v>
      </c>
      <c r="V555" s="263">
        <f t="shared" si="103"/>
        <v>1.95465</v>
      </c>
      <c r="W555" s="263">
        <f t="shared" si="104"/>
        <v>1.95465</v>
      </c>
      <c r="X555" s="263">
        <f t="shared" si="105"/>
        <v>0.28115000000000001</v>
      </c>
      <c r="Y555" s="97">
        <f t="shared" si="106"/>
        <v>0.28115000000000001</v>
      </c>
      <c r="Z555" s="263">
        <f t="shared" si="107"/>
        <v>0.28115000000000001</v>
      </c>
      <c r="AA555" s="263">
        <f t="shared" si="108"/>
        <v>0.28115000000000001</v>
      </c>
      <c r="AB555" s="263">
        <f t="shared" si="109"/>
        <v>0.28115000000000001</v>
      </c>
      <c r="AC555" s="76"/>
      <c r="AD555" s="76"/>
      <c r="AE555" s="76"/>
      <c r="AF555" s="97">
        <v>1</v>
      </c>
      <c r="AG555" s="97">
        <v>1</v>
      </c>
      <c r="AH555" s="73"/>
      <c r="AI555" s="57"/>
      <c r="AJ555" s="45"/>
      <c r="AK555" s="45"/>
      <c r="AL555" s="45"/>
    </row>
    <row r="556" spans="1:38" hidden="1" outlineLevel="3" x14ac:dyDescent="0.25">
      <c r="A556" s="45"/>
      <c r="B556" s="54"/>
      <c r="C556" s="47">
        <f t="shared" si="85"/>
        <v>3</v>
      </c>
      <c r="D556" s="73"/>
      <c r="E556" s="70"/>
      <c r="F556" s="70" t="s">
        <v>2893</v>
      </c>
      <c r="G556" s="73"/>
      <c r="H556" s="76" t="s">
        <v>2795</v>
      </c>
      <c r="I556" s="96">
        <v>6</v>
      </c>
      <c r="J556" s="96"/>
      <c r="K556" s="76"/>
      <c r="L556" s="76"/>
      <c r="M556" s="76"/>
      <c r="N556" s="76"/>
      <c r="O556" s="76"/>
      <c r="P556" s="76"/>
      <c r="Q556" s="76"/>
      <c r="R556" s="76"/>
      <c r="S556" s="76"/>
      <c r="T556" s="76"/>
      <c r="U556" s="97">
        <f t="shared" si="102"/>
        <v>2.34558</v>
      </c>
      <c r="V556" s="263">
        <f t="shared" si="103"/>
        <v>2.34558</v>
      </c>
      <c r="W556" s="263">
        <f t="shared" si="104"/>
        <v>2.34558</v>
      </c>
      <c r="X556" s="263">
        <f t="shared" si="105"/>
        <v>0.33738000000000001</v>
      </c>
      <c r="Y556" s="97">
        <f t="shared" si="106"/>
        <v>0.33738000000000001</v>
      </c>
      <c r="Z556" s="263">
        <f t="shared" si="107"/>
        <v>0.33738000000000001</v>
      </c>
      <c r="AA556" s="263">
        <f t="shared" si="108"/>
        <v>0.33738000000000001</v>
      </c>
      <c r="AB556" s="263">
        <f t="shared" si="109"/>
        <v>0.33738000000000001</v>
      </c>
      <c r="AC556" s="76"/>
      <c r="AD556" s="76"/>
      <c r="AE556" s="76"/>
      <c r="AF556" s="97">
        <v>1</v>
      </c>
      <c r="AG556" s="97">
        <v>1</v>
      </c>
      <c r="AH556" s="73"/>
      <c r="AI556" s="57"/>
      <c r="AJ556" s="45"/>
      <c r="AK556" s="45"/>
      <c r="AL556" s="45"/>
    </row>
    <row r="557" spans="1:38" hidden="1" outlineLevel="3" x14ac:dyDescent="0.25">
      <c r="A557" s="45"/>
      <c r="B557" s="54"/>
      <c r="C557" s="47">
        <f t="shared" si="85"/>
        <v>3</v>
      </c>
      <c r="D557" s="73"/>
      <c r="E557" s="70"/>
      <c r="F557" s="70" t="s">
        <v>2894</v>
      </c>
      <c r="G557" s="73"/>
      <c r="H557" s="76" t="s">
        <v>2796</v>
      </c>
      <c r="I557" s="96">
        <v>7</v>
      </c>
      <c r="J557" s="96"/>
      <c r="K557" s="76"/>
      <c r="L557" s="76"/>
      <c r="M557" s="76"/>
      <c r="N557" s="76"/>
      <c r="O557" s="76"/>
      <c r="P557" s="76"/>
      <c r="Q557" s="76"/>
      <c r="R557" s="76"/>
      <c r="S557" s="76"/>
      <c r="T557" s="76"/>
      <c r="U557" s="97">
        <f t="shared" si="102"/>
        <v>2.73651</v>
      </c>
      <c r="V557" s="263">
        <f t="shared" si="103"/>
        <v>2.73651</v>
      </c>
      <c r="W557" s="263">
        <f t="shared" si="104"/>
        <v>2.73651</v>
      </c>
      <c r="X557" s="263">
        <f t="shared" si="105"/>
        <v>0.39361000000000002</v>
      </c>
      <c r="Y557" s="97">
        <f t="shared" si="106"/>
        <v>0.39361000000000002</v>
      </c>
      <c r="Z557" s="263">
        <f t="shared" si="107"/>
        <v>0.39361000000000002</v>
      </c>
      <c r="AA557" s="263">
        <f t="shared" si="108"/>
        <v>0.39361000000000002</v>
      </c>
      <c r="AB557" s="263">
        <f t="shared" si="109"/>
        <v>0.39361000000000002</v>
      </c>
      <c r="AC557" s="76"/>
      <c r="AD557" s="76"/>
      <c r="AE557" s="76"/>
      <c r="AF557" s="97">
        <v>1</v>
      </c>
      <c r="AG557" s="97">
        <v>1</v>
      </c>
      <c r="AH557" s="73"/>
      <c r="AI557" s="57"/>
      <c r="AJ557" s="45"/>
      <c r="AK557" s="45"/>
      <c r="AL557" s="45"/>
    </row>
    <row r="558" spans="1:38" hidden="1" outlineLevel="3" x14ac:dyDescent="0.25">
      <c r="A558" s="45"/>
      <c r="B558" s="54"/>
      <c r="C558" s="47">
        <f t="shared" si="85"/>
        <v>3</v>
      </c>
      <c r="D558" s="73"/>
      <c r="E558" s="70"/>
      <c r="F558" s="70" t="s">
        <v>2895</v>
      </c>
      <c r="G558" s="73"/>
      <c r="H558" s="76" t="s">
        <v>2797</v>
      </c>
      <c r="I558" s="96">
        <v>8</v>
      </c>
      <c r="J558" s="96"/>
      <c r="K558" s="76"/>
      <c r="L558" s="76"/>
      <c r="M558" s="76"/>
      <c r="N558" s="76"/>
      <c r="O558" s="76"/>
      <c r="P558" s="76"/>
      <c r="Q558" s="76"/>
      <c r="R558" s="76"/>
      <c r="S558" s="76"/>
      <c r="T558" s="76"/>
      <c r="U558" s="97">
        <f t="shared" si="102"/>
        <v>3.12744</v>
      </c>
      <c r="V558" s="263">
        <f t="shared" si="103"/>
        <v>3.12744</v>
      </c>
      <c r="W558" s="263">
        <f t="shared" si="104"/>
        <v>3.12744</v>
      </c>
      <c r="X558" s="263">
        <f t="shared" si="105"/>
        <v>0.44984000000000002</v>
      </c>
      <c r="Y558" s="97">
        <f t="shared" si="106"/>
        <v>0.44984000000000002</v>
      </c>
      <c r="Z558" s="263">
        <f t="shared" si="107"/>
        <v>0.44984000000000002</v>
      </c>
      <c r="AA558" s="263">
        <f t="shared" si="108"/>
        <v>0.44984000000000002</v>
      </c>
      <c r="AB558" s="263">
        <f t="shared" si="109"/>
        <v>0.44984000000000002</v>
      </c>
      <c r="AC558" s="76"/>
      <c r="AD558" s="76"/>
      <c r="AE558" s="76"/>
      <c r="AF558" s="97">
        <v>1</v>
      </c>
      <c r="AG558" s="97">
        <v>1</v>
      </c>
      <c r="AH558" s="73"/>
      <c r="AI558" s="57"/>
      <c r="AJ558" s="45"/>
      <c r="AK558" s="45"/>
      <c r="AL558" s="45"/>
    </row>
    <row r="559" spans="1:38" hidden="1" outlineLevel="1" collapsed="1" x14ac:dyDescent="0.25">
      <c r="A559" s="45"/>
      <c r="B559" s="54"/>
      <c r="C559" s="47">
        <f>INT($C$29)+1</f>
        <v>2</v>
      </c>
      <c r="D559" s="73"/>
      <c r="E559" s="70"/>
      <c r="F559" s="264" t="s">
        <v>1290</v>
      </c>
      <c r="G559" s="73"/>
      <c r="H559" s="254" t="s">
        <v>1291</v>
      </c>
      <c r="I559" s="136"/>
      <c r="J559" s="136" t="s">
        <v>1127</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hidden="1" outlineLevel="3" x14ac:dyDescent="0.25">
      <c r="A560" s="45"/>
      <c r="B560" s="54"/>
      <c r="C560" s="47">
        <f t="shared" ref="C560:C631" si="110">INT($C$29)+2</f>
        <v>3</v>
      </c>
      <c r="D560" s="73"/>
      <c r="E560" s="70"/>
      <c r="F560" s="70" t="s">
        <v>1292</v>
      </c>
      <c r="G560" s="73"/>
      <c r="H560" s="76" t="s">
        <v>675</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10"/>
        <v>3</v>
      </c>
      <c r="D561" s="73"/>
      <c r="E561" s="70"/>
      <c r="F561" s="70" t="s">
        <v>1293</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10"/>
        <v>3</v>
      </c>
      <c r="D562" s="73"/>
      <c r="E562" s="70"/>
      <c r="F562" s="70" t="s">
        <v>1294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110"/>
        <v>3</v>
      </c>
      <c r="D563" s="73"/>
      <c r="E563" s="70"/>
      <c r="F563" s="70" t="s">
        <v>1295</v>
      </c>
      <c r="G563" s="73"/>
      <c r="H563" s="76" t="s">
        <v>1399</v>
      </c>
      <c r="I563" s="96" t="s">
        <v>573</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hidden="1" outlineLevel="3" x14ac:dyDescent="0.25">
      <c r="A564" s="45"/>
      <c r="B564" s="54"/>
      <c r="C564" s="47">
        <f t="shared" si="110"/>
        <v>3</v>
      </c>
      <c r="D564" s="73"/>
      <c r="E564" s="70"/>
      <c r="F564" s="70" t="s">
        <v>1296</v>
      </c>
      <c r="G564" s="73"/>
      <c r="H564" s="76" t="s">
        <v>1401</v>
      </c>
      <c r="I564" s="96" t="s">
        <v>573</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1402</v>
      </c>
      <c r="AE564" s="76"/>
      <c r="AF564" s="97">
        <v>1</v>
      </c>
      <c r="AG564" s="97">
        <v>1</v>
      </c>
      <c r="AH564" s="73"/>
      <c r="AI564" s="57"/>
      <c r="AJ564" s="45"/>
      <c r="AK564" s="45"/>
      <c r="AL564" s="45"/>
    </row>
    <row r="565" spans="1:38" hidden="1" outlineLevel="3" x14ac:dyDescent="0.25">
      <c r="A565" s="45"/>
      <c r="B565" s="54"/>
      <c r="C565" s="47">
        <f t="shared" si="110"/>
        <v>3</v>
      </c>
      <c r="D565" s="73"/>
      <c r="E565" s="70"/>
      <c r="F565" s="70" t="s">
        <v>1297</v>
      </c>
      <c r="G565" s="73"/>
      <c r="H565" s="76" t="s">
        <v>1404</v>
      </c>
      <c r="I565" s="96" t="s">
        <v>573</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hidden="1" outlineLevel="3" x14ac:dyDescent="0.25">
      <c r="A566" s="45"/>
      <c r="B566" s="54"/>
      <c r="C566" s="47">
        <f t="shared" si="110"/>
        <v>3</v>
      </c>
      <c r="D566" s="73"/>
      <c r="E566" s="70"/>
      <c r="F566" s="70" t="s">
        <v>1298</v>
      </c>
      <c r="G566" s="73"/>
      <c r="H566" s="76" t="s">
        <v>675</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110"/>
        <v>3</v>
      </c>
      <c r="D567" s="73"/>
      <c r="E567" s="70"/>
      <c r="F567" s="70" t="s">
        <v>1299</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110"/>
        <v>3</v>
      </c>
      <c r="D568" s="73"/>
      <c r="E568" s="70"/>
      <c r="F568" s="70" t="s">
        <v>1300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110"/>
        <v>3</v>
      </c>
      <c r="D569" s="73"/>
      <c r="E569" s="70"/>
      <c r="F569" s="70" t="s">
        <v>1301</v>
      </c>
      <c r="G569" s="73"/>
      <c r="H569" s="76" t="s">
        <v>675</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110"/>
        <v>3</v>
      </c>
      <c r="D570" s="73"/>
      <c r="E570" s="70"/>
      <c r="F570" s="70" t="s">
        <v>1302</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10"/>
        <v>3</v>
      </c>
      <c r="D571" s="73"/>
      <c r="E571" s="70"/>
      <c r="F571" s="70" t="s">
        <v>1303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10"/>
        <v>3</v>
      </c>
      <c r="D572" s="73"/>
      <c r="E572" s="70"/>
      <c r="F572" s="70" t="s">
        <v>1304</v>
      </c>
      <c r="G572" s="73"/>
      <c r="H572" s="76" t="s">
        <v>675</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10"/>
        <v>3</v>
      </c>
      <c r="D573" s="73"/>
      <c r="E573" s="70"/>
      <c r="F573" s="70" t="s">
        <v>1305</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10"/>
        <v>3</v>
      </c>
      <c r="D574" s="73"/>
      <c r="E574" s="70"/>
      <c r="F574" s="70" t="s">
        <v>1306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10"/>
        <v>3</v>
      </c>
      <c r="D575" s="73"/>
      <c r="E575" s="70"/>
      <c r="F575" s="70" t="s">
        <v>1307</v>
      </c>
      <c r="G575" s="73"/>
      <c r="H575" s="76" t="s">
        <v>675</v>
      </c>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10"/>
        <v>3</v>
      </c>
      <c r="D576" s="73"/>
      <c r="E576" s="70"/>
      <c r="F576" s="70" t="s">
        <v>1308</v>
      </c>
      <c r="G576" s="73"/>
      <c r="H576" s="76"/>
      <c r="I576" s="96" t="s">
        <v>573</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10"/>
        <v>3</v>
      </c>
      <c r="D577" s="73"/>
      <c r="E577" s="70"/>
      <c r="F577" s="70" t="s">
        <v>1309</v>
      </c>
      <c r="G577" s="73"/>
      <c r="H577" s="76"/>
      <c r="I577" s="96" t="s">
        <v>573</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ref="C578:C583" si="111">INT($C$29)+3</f>
        <v>4</v>
      </c>
      <c r="D578" s="73"/>
      <c r="E578" s="70"/>
      <c r="F578" s="70" t="s">
        <v>1310</v>
      </c>
      <c r="G578" s="73"/>
      <c r="H578" s="76" t="s">
        <v>675</v>
      </c>
      <c r="I578" s="96" t="s">
        <v>573</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111"/>
        <v>4</v>
      </c>
      <c r="D579" s="73"/>
      <c r="E579" s="70"/>
      <c r="F579" s="70" t="s">
        <v>1311</v>
      </c>
      <c r="G579" s="73"/>
      <c r="H579" s="76"/>
      <c r="I579" s="96" t="s">
        <v>573</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111"/>
        <v>4</v>
      </c>
      <c r="D580" s="73"/>
      <c r="E580" s="70"/>
      <c r="F580" s="70" t="s">
        <v>1312</v>
      </c>
      <c r="G580" s="73"/>
      <c r="H580" s="76"/>
      <c r="I580" s="96" t="s">
        <v>573</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111"/>
        <v>4</v>
      </c>
      <c r="D581" s="73"/>
      <c r="E581" s="70"/>
      <c r="F581" s="70" t="s">
        <v>1313</v>
      </c>
      <c r="G581" s="73"/>
      <c r="H581" s="76" t="s">
        <v>675</v>
      </c>
      <c r="I581" s="96" t="s">
        <v>573</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111"/>
        <v>4</v>
      </c>
      <c r="D582" s="73"/>
      <c r="E582" s="70"/>
      <c r="F582" s="70" t="s">
        <v>1314</v>
      </c>
      <c r="G582" s="73"/>
      <c r="H582" s="76"/>
      <c r="I582" s="96" t="s">
        <v>573</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111"/>
        <v>4</v>
      </c>
      <c r="D583" s="73"/>
      <c r="E583" s="70"/>
      <c r="F583" s="70" t="s">
        <v>1315</v>
      </c>
      <c r="G583" s="73"/>
      <c r="H583" s="76"/>
      <c r="I583" s="96" t="s">
        <v>573</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2" x14ac:dyDescent="0.25">
      <c r="A584" s="45"/>
      <c r="B584" s="54"/>
      <c r="C584" s="47">
        <f t="shared" si="110"/>
        <v>3</v>
      </c>
      <c r="D584" s="73"/>
      <c r="E584" s="70"/>
      <c r="F584" s="70" t="s">
        <v>1316</v>
      </c>
      <c r="G584" s="73"/>
      <c r="H584" s="76" t="s">
        <v>1317</v>
      </c>
      <c r="I584" s="96" t="s">
        <v>573</v>
      </c>
      <c r="J584" s="96"/>
      <c r="K584" s="76"/>
      <c r="L584" s="76"/>
      <c r="M584" s="76"/>
      <c r="N584" s="76"/>
      <c r="O584" s="76"/>
      <c r="P584" s="76"/>
      <c r="Q584" s="76"/>
      <c r="R584" s="76"/>
      <c r="S584" s="76"/>
      <c r="T584" s="76"/>
      <c r="U584" s="97">
        <v>0</v>
      </c>
      <c r="V584" s="263">
        <f t="shared" ref="V584:V585" si="112">U584</f>
        <v>0</v>
      </c>
      <c r="W584" s="263">
        <f t="shared" ref="W584:W585" si="113">V584</f>
        <v>0</v>
      </c>
      <c r="X584" s="263">
        <f t="shared" ref="X584" si="114">Y584</f>
        <v>-0.26729999999999998</v>
      </c>
      <c r="Y584" s="97">
        <v>-0.26729999999999998</v>
      </c>
      <c r="Z584" s="263">
        <f t="shared" ref="Z584:AB584" si="115">Y584</f>
        <v>-0.26729999999999998</v>
      </c>
      <c r="AA584" s="263">
        <f t="shared" si="115"/>
        <v>-0.26729999999999998</v>
      </c>
      <c r="AB584" s="263">
        <f t="shared" si="115"/>
        <v>-0.26729999999999998</v>
      </c>
      <c r="AC584" s="76"/>
      <c r="AD584" s="76" t="s">
        <v>1318</v>
      </c>
      <c r="AE584" s="76"/>
      <c r="AF584" s="97">
        <v>1</v>
      </c>
      <c r="AG584" s="97">
        <v>1</v>
      </c>
      <c r="AH584" s="73"/>
      <c r="AI584" s="57"/>
      <c r="AJ584" s="45"/>
      <c r="AK584" s="45"/>
      <c r="AL584" s="45"/>
    </row>
    <row r="585" spans="1:38" hidden="1" outlineLevel="2" x14ac:dyDescent="0.25">
      <c r="A585" s="45"/>
      <c r="B585" s="54"/>
      <c r="C585" s="47">
        <f t="shared" si="110"/>
        <v>3</v>
      </c>
      <c r="D585" s="73"/>
      <c r="E585" s="70"/>
      <c r="F585" s="70" t="s">
        <v>1319</v>
      </c>
      <c r="G585" s="73"/>
      <c r="H585" s="76" t="s">
        <v>2749</v>
      </c>
      <c r="I585" s="96" t="s">
        <v>573</v>
      </c>
      <c r="J585" s="96"/>
      <c r="K585" s="76"/>
      <c r="L585" s="76"/>
      <c r="M585" s="76"/>
      <c r="N585" s="76"/>
      <c r="O585" s="76"/>
      <c r="P585" s="76"/>
      <c r="Q585" s="76"/>
      <c r="R585" s="76"/>
      <c r="S585" s="76"/>
      <c r="T585" s="76"/>
      <c r="U585" s="97">
        <v>-2.38</v>
      </c>
      <c r="V585" s="263">
        <f t="shared" si="112"/>
        <v>-2.38</v>
      </c>
      <c r="W585" s="263">
        <f t="shared" si="113"/>
        <v>-2.38</v>
      </c>
      <c r="X585" s="263">
        <f>Y585</f>
        <v>0</v>
      </c>
      <c r="Y585" s="97">
        <v>0</v>
      </c>
      <c r="Z585" s="263">
        <f>Y585</f>
        <v>0</v>
      </c>
      <c r="AA585" s="263">
        <f>Z585</f>
        <v>0</v>
      </c>
      <c r="AB585" s="263">
        <f>AA585</f>
        <v>0</v>
      </c>
      <c r="AC585" s="76"/>
      <c r="AD585" s="76" t="s">
        <v>2687</v>
      </c>
      <c r="AE585" s="76"/>
      <c r="AF585" s="97">
        <v>1</v>
      </c>
      <c r="AG585" s="97">
        <v>1</v>
      </c>
      <c r="AH585" s="73"/>
      <c r="AI585" s="57"/>
      <c r="AJ585" s="45"/>
      <c r="AK585" s="45"/>
      <c r="AL585" s="45"/>
    </row>
    <row r="586" spans="1:38" hidden="1" outlineLevel="2" x14ac:dyDescent="0.25">
      <c r="A586" s="45"/>
      <c r="B586" s="54"/>
      <c r="C586" s="47">
        <f t="shared" si="110"/>
        <v>3</v>
      </c>
      <c r="D586" s="73"/>
      <c r="E586" s="70"/>
      <c r="F586" s="70" t="s">
        <v>1320</v>
      </c>
      <c r="G586" s="73"/>
      <c r="H586" s="76" t="s">
        <v>2750</v>
      </c>
      <c r="I586" s="96" t="s">
        <v>573</v>
      </c>
      <c r="J586" s="96"/>
      <c r="K586" s="76"/>
      <c r="L586" s="76"/>
      <c r="M586" s="76"/>
      <c r="N586" s="76"/>
      <c r="O586" s="76"/>
      <c r="P586" s="76"/>
      <c r="Q586" s="76"/>
      <c r="R586" s="76"/>
      <c r="S586" s="76"/>
      <c r="T586" s="76"/>
      <c r="U586" s="261">
        <f>U584</f>
        <v>0</v>
      </c>
      <c r="V586" s="261">
        <f t="shared" ref="V586:AB586" si="116">V584</f>
        <v>0</v>
      </c>
      <c r="W586" s="261">
        <f t="shared" si="116"/>
        <v>0</v>
      </c>
      <c r="X586" s="261">
        <f t="shared" si="116"/>
        <v>-0.26729999999999998</v>
      </c>
      <c r="Y586" s="261">
        <f t="shared" si="116"/>
        <v>-0.26729999999999998</v>
      </c>
      <c r="Z586" s="261">
        <f t="shared" si="116"/>
        <v>-0.26729999999999998</v>
      </c>
      <c r="AA586" s="261">
        <f t="shared" si="116"/>
        <v>-0.26729999999999998</v>
      </c>
      <c r="AB586" s="261">
        <f t="shared" si="116"/>
        <v>-0.26729999999999998</v>
      </c>
      <c r="AC586" s="76"/>
      <c r="AD586" s="76"/>
      <c r="AE586" s="76"/>
      <c r="AF586" s="97">
        <v>1</v>
      </c>
      <c r="AG586" s="97">
        <v>1</v>
      </c>
      <c r="AH586" s="73"/>
      <c r="AI586" s="57"/>
      <c r="AJ586" s="45"/>
      <c r="AK586" s="45"/>
      <c r="AL586" s="45"/>
    </row>
    <row r="587" spans="1:38" hidden="1" outlineLevel="2" x14ac:dyDescent="0.25">
      <c r="A587" s="45"/>
      <c r="B587" s="54"/>
      <c r="C587" s="47">
        <f t="shared" si="110"/>
        <v>3</v>
      </c>
      <c r="D587" s="73"/>
      <c r="E587" s="70"/>
      <c r="F587" s="70" t="s">
        <v>1321</v>
      </c>
      <c r="G587" s="73"/>
      <c r="H587" s="76" t="s">
        <v>1322</v>
      </c>
      <c r="I587" s="96" t="s">
        <v>573</v>
      </c>
      <c r="J587" s="96"/>
      <c r="K587" s="76"/>
      <c r="L587" s="76"/>
      <c r="M587" s="76"/>
      <c r="N587" s="76"/>
      <c r="O587" s="76"/>
      <c r="P587" s="76"/>
      <c r="Q587" s="76"/>
      <c r="R587" s="76"/>
      <c r="S587" s="76"/>
      <c r="T587" s="76"/>
      <c r="U587" s="97">
        <v>0</v>
      </c>
      <c r="V587" s="263">
        <f t="shared" ref="V587:V588" si="117">U587</f>
        <v>0</v>
      </c>
      <c r="W587" s="263">
        <f t="shared" ref="W587:W588" si="118">V587</f>
        <v>0</v>
      </c>
      <c r="X587" s="263">
        <f t="shared" ref="X587:X589" si="119">Y587</f>
        <v>0</v>
      </c>
      <c r="Y587" s="97">
        <v>0</v>
      </c>
      <c r="Z587" s="263">
        <f t="shared" ref="Z587:AB587" si="120">Y587</f>
        <v>0</v>
      </c>
      <c r="AA587" s="263">
        <f t="shared" si="120"/>
        <v>0</v>
      </c>
      <c r="AB587" s="263">
        <f t="shared" si="120"/>
        <v>0</v>
      </c>
      <c r="AC587" s="76"/>
      <c r="AD587" s="76" t="s">
        <v>1318</v>
      </c>
      <c r="AE587" s="76"/>
      <c r="AF587" s="97">
        <v>1</v>
      </c>
      <c r="AG587" s="97">
        <v>1</v>
      </c>
      <c r="AH587" s="73"/>
      <c r="AI587" s="57"/>
      <c r="AJ587" s="45"/>
      <c r="AK587" s="45"/>
      <c r="AL587" s="45"/>
    </row>
    <row r="588" spans="1:38" hidden="1" outlineLevel="2" x14ac:dyDescent="0.25">
      <c r="A588" s="45"/>
      <c r="B588" s="54"/>
      <c r="C588" s="47">
        <f t="shared" si="110"/>
        <v>3</v>
      </c>
      <c r="D588" s="73"/>
      <c r="E588" s="70"/>
      <c r="F588" s="70" t="s">
        <v>1323</v>
      </c>
      <c r="G588" s="73"/>
      <c r="H588" s="76" t="s">
        <v>2751</v>
      </c>
      <c r="I588" s="96" t="s">
        <v>573</v>
      </c>
      <c r="J588" s="96"/>
      <c r="K588" s="76"/>
      <c r="L588" s="76"/>
      <c r="M588" s="76"/>
      <c r="N588" s="76"/>
      <c r="O588" s="76"/>
      <c r="P588" s="76"/>
      <c r="Q588" s="76"/>
      <c r="R588" s="76"/>
      <c r="S588" s="76"/>
      <c r="T588" s="76"/>
      <c r="U588" s="97">
        <v>2.673E-3</v>
      </c>
      <c r="V588" s="263">
        <f t="shared" si="117"/>
        <v>2.673E-3</v>
      </c>
      <c r="W588" s="263">
        <f t="shared" si="118"/>
        <v>2.673E-3</v>
      </c>
      <c r="X588" s="263">
        <f t="shared" si="119"/>
        <v>0</v>
      </c>
      <c r="Y588" s="97">
        <v>0</v>
      </c>
      <c r="Z588" s="263">
        <f t="shared" ref="Z588:AB588" si="121">Y588</f>
        <v>0</v>
      </c>
      <c r="AA588" s="263">
        <f t="shared" si="121"/>
        <v>0</v>
      </c>
      <c r="AB588" s="263">
        <f t="shared" si="121"/>
        <v>0</v>
      </c>
      <c r="AC588" s="76"/>
      <c r="AD588" s="76"/>
      <c r="AE588" s="76"/>
      <c r="AF588" s="97">
        <v>1</v>
      </c>
      <c r="AG588" s="97">
        <v>1</v>
      </c>
      <c r="AH588" s="73"/>
      <c r="AI588" s="57"/>
      <c r="AJ588" s="45"/>
      <c r="AK588" s="45"/>
      <c r="AL588" s="45"/>
    </row>
    <row r="589" spans="1:38" hidden="1" outlineLevel="2" x14ac:dyDescent="0.25">
      <c r="A589" s="45"/>
      <c r="B589" s="54"/>
      <c r="C589" s="47">
        <f t="shared" si="110"/>
        <v>3</v>
      </c>
      <c r="D589" s="73"/>
      <c r="E589" s="70"/>
      <c r="F589" s="70" t="s">
        <v>1324</v>
      </c>
      <c r="G589" s="73"/>
      <c r="H589" s="76" t="s">
        <v>2752</v>
      </c>
      <c r="I589" s="96" t="s">
        <v>573</v>
      </c>
      <c r="J589" s="96"/>
      <c r="K589" s="76"/>
      <c r="L589" s="76"/>
      <c r="M589" s="76"/>
      <c r="N589" s="76"/>
      <c r="O589" s="76"/>
      <c r="P589" s="76"/>
      <c r="Q589" s="76"/>
      <c r="R589" s="76"/>
      <c r="S589" s="76"/>
      <c r="T589" s="76"/>
      <c r="U589" s="76">
        <v>0</v>
      </c>
      <c r="V589" s="76">
        <v>0</v>
      </c>
      <c r="W589" s="76">
        <v>0</v>
      </c>
      <c r="X589" s="263">
        <f t="shared" si="119"/>
        <v>0</v>
      </c>
      <c r="Y589" s="97">
        <v>0</v>
      </c>
      <c r="Z589" s="263">
        <f t="shared" ref="Z589:AB589" si="122">Y589</f>
        <v>0</v>
      </c>
      <c r="AA589" s="263">
        <f t="shared" si="122"/>
        <v>0</v>
      </c>
      <c r="AB589" s="263">
        <f t="shared" si="122"/>
        <v>0</v>
      </c>
      <c r="AC589" s="76"/>
      <c r="AD589" s="76"/>
      <c r="AE589" s="76"/>
      <c r="AF589" s="97">
        <v>1</v>
      </c>
      <c r="AG589" s="97">
        <v>1</v>
      </c>
      <c r="AH589" s="73"/>
      <c r="AI589" s="57"/>
      <c r="AJ589" s="45"/>
      <c r="AK589" s="45"/>
      <c r="AL589" s="45"/>
    </row>
    <row r="590" spans="1:38" hidden="1" outlineLevel="2" x14ac:dyDescent="0.25">
      <c r="A590" s="45"/>
      <c r="B590" s="54"/>
      <c r="C590" s="47">
        <f t="shared" si="110"/>
        <v>3</v>
      </c>
      <c r="D590" s="73"/>
      <c r="E590" s="70"/>
      <c r="F590" s="70" t="s">
        <v>1325</v>
      </c>
      <c r="G590" s="73"/>
      <c r="H590" s="76" t="s">
        <v>1326</v>
      </c>
      <c r="I590" s="96"/>
      <c r="J590" s="96" t="s">
        <v>1255</v>
      </c>
      <c r="K590" s="97">
        <v>1.1499999999999999</v>
      </c>
      <c r="L590" s="97">
        <v>1.1499999999999999</v>
      </c>
      <c r="M590" s="97">
        <v>1.1499999999999999</v>
      </c>
      <c r="N590" s="97">
        <v>1.1499999999999999</v>
      </c>
      <c r="O590" s="97">
        <v>1.1499999999999999</v>
      </c>
      <c r="P590" s="97">
        <v>1.1499999999999999</v>
      </c>
      <c r="Q590" s="76"/>
      <c r="R590" s="76" t="s">
        <v>583</v>
      </c>
      <c r="S590" s="76" t="s">
        <v>583</v>
      </c>
      <c r="T590" s="76"/>
      <c r="U590" s="261">
        <f t="shared" ref="U590:AB595" si="123">INDEX($K590:$Q590,1,U$43)</f>
        <v>1.1499999999999999</v>
      </c>
      <c r="V590" s="261">
        <f t="shared" si="123"/>
        <v>1.1499999999999999</v>
      </c>
      <c r="W590" s="261">
        <f t="shared" si="123"/>
        <v>1.1499999999999999</v>
      </c>
      <c r="X590" s="261">
        <f t="shared" si="123"/>
        <v>1.1499999999999999</v>
      </c>
      <c r="Y590" s="261">
        <f t="shared" si="123"/>
        <v>1.1499999999999999</v>
      </c>
      <c r="Z590" s="261">
        <f t="shared" si="123"/>
        <v>1.1499999999999999</v>
      </c>
      <c r="AA590" s="261">
        <f t="shared" si="123"/>
        <v>1.1499999999999999</v>
      </c>
      <c r="AB590" s="261">
        <f t="shared" si="123"/>
        <v>1.1499999999999999</v>
      </c>
      <c r="AC590" s="76"/>
      <c r="AD590" s="76"/>
      <c r="AE590" s="76"/>
      <c r="AF590" s="97">
        <v>1</v>
      </c>
      <c r="AG590" s="97">
        <v>1</v>
      </c>
      <c r="AH590" s="73"/>
      <c r="AI590" s="57"/>
      <c r="AJ590" s="45"/>
      <c r="AK590" s="45"/>
      <c r="AL590" s="45"/>
    </row>
    <row r="591" spans="1:38" hidden="1" outlineLevel="2" x14ac:dyDescent="0.25">
      <c r="A591" s="45"/>
      <c r="B591" s="54"/>
      <c r="C591" s="47">
        <f t="shared" si="110"/>
        <v>3</v>
      </c>
      <c r="D591" s="73"/>
      <c r="E591" s="70"/>
      <c r="F591" s="70" t="s">
        <v>1327</v>
      </c>
      <c r="G591" s="73"/>
      <c r="H591" s="76" t="s">
        <v>2753</v>
      </c>
      <c r="I591" s="96"/>
      <c r="J591" s="96" t="s">
        <v>1255</v>
      </c>
      <c r="K591" s="97">
        <v>1</v>
      </c>
      <c r="L591" s="97">
        <v>1</v>
      </c>
      <c r="M591" s="97">
        <v>1</v>
      </c>
      <c r="N591" s="97">
        <v>1</v>
      </c>
      <c r="O591" s="97">
        <v>1</v>
      </c>
      <c r="P591" s="97">
        <v>1</v>
      </c>
      <c r="Q591" s="76"/>
      <c r="R591" s="76" t="s">
        <v>583</v>
      </c>
      <c r="S591" s="76" t="s">
        <v>583</v>
      </c>
      <c r="T591" s="76"/>
      <c r="U591" s="261">
        <f t="shared" si="123"/>
        <v>1</v>
      </c>
      <c r="V591" s="261">
        <f t="shared" si="123"/>
        <v>1</v>
      </c>
      <c r="W591" s="261">
        <f t="shared" si="123"/>
        <v>1</v>
      </c>
      <c r="X591" s="261">
        <f t="shared" si="123"/>
        <v>1</v>
      </c>
      <c r="Y591" s="261">
        <f t="shared" si="123"/>
        <v>1</v>
      </c>
      <c r="Z591" s="261">
        <f t="shared" si="123"/>
        <v>1</v>
      </c>
      <c r="AA591" s="261">
        <f t="shared" si="123"/>
        <v>1</v>
      </c>
      <c r="AB591" s="261">
        <f t="shared" si="123"/>
        <v>1</v>
      </c>
      <c r="AC591" s="76"/>
      <c r="AD591" s="76"/>
      <c r="AE591" s="76"/>
      <c r="AF591" s="97">
        <v>1</v>
      </c>
      <c r="AG591" s="97">
        <v>1</v>
      </c>
      <c r="AH591" s="73"/>
      <c r="AI591" s="57"/>
      <c r="AJ591" s="45"/>
      <c r="AK591" s="45"/>
      <c r="AL591" s="45"/>
    </row>
    <row r="592" spans="1:38" hidden="1" outlineLevel="2" x14ac:dyDescent="0.25">
      <c r="A592" s="45"/>
      <c r="B592" s="54"/>
      <c r="C592" s="47">
        <f t="shared" si="110"/>
        <v>3</v>
      </c>
      <c r="D592" s="73"/>
      <c r="E592" s="70"/>
      <c r="F592" s="70" t="s">
        <v>1328</v>
      </c>
      <c r="G592" s="73"/>
      <c r="H592" s="76" t="s">
        <v>2754</v>
      </c>
      <c r="I592" s="96"/>
      <c r="J592" s="96" t="s">
        <v>1255</v>
      </c>
      <c r="K592" s="97">
        <v>1</v>
      </c>
      <c r="L592" s="97">
        <v>1</v>
      </c>
      <c r="M592" s="97">
        <v>1</v>
      </c>
      <c r="N592" s="97">
        <v>1</v>
      </c>
      <c r="O592" s="97">
        <v>1</v>
      </c>
      <c r="P592" s="97">
        <v>1</v>
      </c>
      <c r="Q592" s="76"/>
      <c r="R592" s="76" t="s">
        <v>583</v>
      </c>
      <c r="S592" s="76" t="s">
        <v>583</v>
      </c>
      <c r="T592" s="76"/>
      <c r="U592" s="261">
        <f t="shared" si="123"/>
        <v>1</v>
      </c>
      <c r="V592" s="261">
        <f t="shared" si="123"/>
        <v>1</v>
      </c>
      <c r="W592" s="261">
        <f t="shared" si="123"/>
        <v>1</v>
      </c>
      <c r="X592" s="261">
        <f t="shared" si="123"/>
        <v>1</v>
      </c>
      <c r="Y592" s="261">
        <f t="shared" si="123"/>
        <v>1</v>
      </c>
      <c r="Z592" s="261">
        <f t="shared" si="123"/>
        <v>1</v>
      </c>
      <c r="AA592" s="261">
        <f t="shared" si="123"/>
        <v>1</v>
      </c>
      <c r="AB592" s="261">
        <f t="shared" si="123"/>
        <v>1</v>
      </c>
      <c r="AC592" s="76"/>
      <c r="AD592" s="76"/>
      <c r="AE592" s="76"/>
      <c r="AF592" s="97">
        <v>1</v>
      </c>
      <c r="AG592" s="97">
        <v>1</v>
      </c>
      <c r="AH592" s="73"/>
      <c r="AI592" s="57"/>
      <c r="AJ592" s="45"/>
      <c r="AK592" s="45"/>
      <c r="AL592" s="45"/>
    </row>
    <row r="593" spans="1:38" hidden="1" outlineLevel="2" x14ac:dyDescent="0.25">
      <c r="A593" s="45"/>
      <c r="B593" s="54"/>
      <c r="C593" s="47">
        <f t="shared" si="110"/>
        <v>3</v>
      </c>
      <c r="D593" s="73"/>
      <c r="E593" s="70"/>
      <c r="F593" s="70" t="s">
        <v>1329</v>
      </c>
      <c r="G593" s="73"/>
      <c r="H593" s="76" t="s">
        <v>1330</v>
      </c>
      <c r="I593" s="96"/>
      <c r="J593" s="96" t="s">
        <v>1255</v>
      </c>
      <c r="K593" s="97">
        <v>1.4</v>
      </c>
      <c r="L593" s="97">
        <v>1.4</v>
      </c>
      <c r="M593" s="97">
        <v>1.4</v>
      </c>
      <c r="N593" s="97">
        <v>1.4</v>
      </c>
      <c r="O593" s="97">
        <v>1.4</v>
      </c>
      <c r="P593" s="97">
        <v>1.4</v>
      </c>
      <c r="Q593" s="76"/>
      <c r="R593" s="76" t="s">
        <v>583</v>
      </c>
      <c r="S593" s="76" t="s">
        <v>583</v>
      </c>
      <c r="T593" s="76"/>
      <c r="U593" s="261">
        <f t="shared" si="123"/>
        <v>1.4</v>
      </c>
      <c r="V593" s="261">
        <f t="shared" si="123"/>
        <v>1.4</v>
      </c>
      <c r="W593" s="261">
        <f t="shared" si="123"/>
        <v>1.4</v>
      </c>
      <c r="X593" s="261">
        <f t="shared" si="123"/>
        <v>1.4</v>
      </c>
      <c r="Y593" s="261">
        <f t="shared" si="123"/>
        <v>1.4</v>
      </c>
      <c r="Z593" s="261">
        <f t="shared" si="123"/>
        <v>1.4</v>
      </c>
      <c r="AA593" s="261">
        <f t="shared" si="123"/>
        <v>1.4</v>
      </c>
      <c r="AB593" s="261">
        <f t="shared" si="123"/>
        <v>1.4</v>
      </c>
      <c r="AC593" s="76"/>
      <c r="AD593" s="76"/>
      <c r="AE593" s="76"/>
      <c r="AF593" s="97">
        <v>1</v>
      </c>
      <c r="AG593" s="97">
        <v>1</v>
      </c>
      <c r="AH593" s="73"/>
      <c r="AI593" s="57"/>
      <c r="AJ593" s="45"/>
      <c r="AK593" s="45"/>
      <c r="AL593" s="45"/>
    </row>
    <row r="594" spans="1:38" hidden="1" outlineLevel="2" x14ac:dyDescent="0.25">
      <c r="A594" s="45"/>
      <c r="B594" s="54"/>
      <c r="C594" s="47">
        <f t="shared" si="110"/>
        <v>3</v>
      </c>
      <c r="D594" s="73"/>
      <c r="E594" s="70"/>
      <c r="F594" s="70" t="s">
        <v>1331</v>
      </c>
      <c r="G594" s="73"/>
      <c r="H594" s="76" t="s">
        <v>1332</v>
      </c>
      <c r="I594" s="96"/>
      <c r="J594" s="96" t="s">
        <v>1255</v>
      </c>
      <c r="K594" s="97">
        <v>1</v>
      </c>
      <c r="L594" s="97">
        <v>1</v>
      </c>
      <c r="M594" s="97">
        <v>1</v>
      </c>
      <c r="N594" s="97">
        <v>1</v>
      </c>
      <c r="O594" s="97">
        <v>1</v>
      </c>
      <c r="P594" s="97">
        <v>1</v>
      </c>
      <c r="Q594" s="76"/>
      <c r="R594" s="76" t="s">
        <v>583</v>
      </c>
      <c r="S594" s="76" t="s">
        <v>583</v>
      </c>
      <c r="T594" s="76"/>
      <c r="U594" s="261">
        <f t="shared" si="123"/>
        <v>1</v>
      </c>
      <c r="V594" s="261">
        <f t="shared" si="123"/>
        <v>1</v>
      </c>
      <c r="W594" s="261">
        <f t="shared" si="123"/>
        <v>1</v>
      </c>
      <c r="X594" s="261">
        <f t="shared" si="123"/>
        <v>1</v>
      </c>
      <c r="Y594" s="261">
        <f t="shared" si="123"/>
        <v>1</v>
      </c>
      <c r="Z594" s="261">
        <f t="shared" si="123"/>
        <v>1</v>
      </c>
      <c r="AA594" s="261">
        <f t="shared" si="123"/>
        <v>1</v>
      </c>
      <c r="AB594" s="261">
        <f t="shared" si="123"/>
        <v>1</v>
      </c>
      <c r="AC594" s="76"/>
      <c r="AD594" s="76"/>
      <c r="AE594" s="76"/>
      <c r="AF594" s="97">
        <v>1</v>
      </c>
      <c r="AG594" s="97">
        <v>1</v>
      </c>
      <c r="AH594" s="73"/>
      <c r="AI594" s="57"/>
      <c r="AJ594" s="45"/>
      <c r="AK594" s="45"/>
      <c r="AL594" s="45"/>
    </row>
    <row r="595" spans="1:38" hidden="1" outlineLevel="2" x14ac:dyDescent="0.25">
      <c r="A595" s="45"/>
      <c r="B595" s="54"/>
      <c r="C595" s="47">
        <f t="shared" si="110"/>
        <v>3</v>
      </c>
      <c r="D595" s="73"/>
      <c r="E595" s="70"/>
      <c r="F595" s="70" t="s">
        <v>1333</v>
      </c>
      <c r="G595" s="73"/>
      <c r="H595" s="76" t="s">
        <v>1334</v>
      </c>
      <c r="I595" s="96"/>
      <c r="J595" s="96" t="s">
        <v>1255</v>
      </c>
      <c r="K595" s="97">
        <v>1.2</v>
      </c>
      <c r="L595" s="97">
        <v>1.2</v>
      </c>
      <c r="M595" s="97">
        <v>1.2</v>
      </c>
      <c r="N595" s="97">
        <v>1.2</v>
      </c>
      <c r="O595" s="97">
        <v>1.2</v>
      </c>
      <c r="P595" s="97">
        <v>1.2</v>
      </c>
      <c r="Q595" s="76"/>
      <c r="R595" s="76" t="s">
        <v>583</v>
      </c>
      <c r="S595" s="76" t="s">
        <v>583</v>
      </c>
      <c r="T595" s="76"/>
      <c r="U595" s="261">
        <f t="shared" si="123"/>
        <v>1.2</v>
      </c>
      <c r="V595" s="261">
        <f t="shared" si="123"/>
        <v>1.2</v>
      </c>
      <c r="W595" s="261">
        <f t="shared" si="123"/>
        <v>1.2</v>
      </c>
      <c r="X595" s="261">
        <f t="shared" si="123"/>
        <v>1.2</v>
      </c>
      <c r="Y595" s="261">
        <f t="shared" si="123"/>
        <v>1.2</v>
      </c>
      <c r="Z595" s="261">
        <f t="shared" si="123"/>
        <v>1.2</v>
      </c>
      <c r="AA595" s="261">
        <f t="shared" si="123"/>
        <v>1.2</v>
      </c>
      <c r="AB595" s="261">
        <f t="shared" si="123"/>
        <v>1.2</v>
      </c>
      <c r="AC595" s="76"/>
      <c r="AD595" s="76"/>
      <c r="AE595" s="76"/>
      <c r="AF595" s="97">
        <v>1</v>
      </c>
      <c r="AG595" s="97">
        <v>1</v>
      </c>
      <c r="AH595" s="73"/>
      <c r="AI595" s="57"/>
      <c r="AJ595" s="45"/>
      <c r="AK595" s="45"/>
      <c r="AL595" s="45"/>
    </row>
    <row r="596" spans="1:38" hidden="1" outlineLevel="2" x14ac:dyDescent="0.25">
      <c r="A596" s="45"/>
      <c r="B596" s="54"/>
      <c r="C596" s="47">
        <f t="shared" si="110"/>
        <v>3</v>
      </c>
      <c r="D596" s="73"/>
      <c r="E596" s="70"/>
      <c r="F596" s="70" t="s">
        <v>1335</v>
      </c>
      <c r="G596" s="73"/>
      <c r="H596" s="76" t="s">
        <v>1336</v>
      </c>
      <c r="I596" s="96" t="s">
        <v>573</v>
      </c>
      <c r="J596" s="96" t="s">
        <v>1227</v>
      </c>
      <c r="K596" s="76"/>
      <c r="L596" s="76"/>
      <c r="M596" s="76"/>
      <c r="N596" s="76"/>
      <c r="O596" s="76"/>
      <c r="P596" s="76"/>
      <c r="Q596" s="76"/>
      <c r="R596" s="76"/>
      <c r="S596" s="76"/>
      <c r="T596" s="76"/>
      <c r="U596" s="97">
        <v>0</v>
      </c>
      <c r="V596" s="97">
        <v>0</v>
      </c>
      <c r="W596" s="97">
        <v>0</v>
      </c>
      <c r="X596" s="263">
        <f t="shared" ref="X596:AB601" si="124">W596</f>
        <v>0</v>
      </c>
      <c r="Y596" s="263">
        <f t="shared" si="124"/>
        <v>0</v>
      </c>
      <c r="Z596" s="263">
        <f t="shared" si="124"/>
        <v>0</v>
      </c>
      <c r="AA596" s="263">
        <f t="shared" si="124"/>
        <v>0</v>
      </c>
      <c r="AB596" s="263">
        <f t="shared" si="124"/>
        <v>0</v>
      </c>
      <c r="AC596" s="76"/>
      <c r="AD596" s="76"/>
      <c r="AE596" s="76"/>
      <c r="AF596" s="97">
        <v>1</v>
      </c>
      <c r="AG596" s="97">
        <v>1</v>
      </c>
      <c r="AH596" s="73"/>
      <c r="AI596" s="57"/>
      <c r="AJ596" s="45"/>
      <c r="AK596" s="45"/>
      <c r="AL596" s="45"/>
    </row>
    <row r="597" spans="1:38" hidden="1" outlineLevel="2" x14ac:dyDescent="0.25">
      <c r="A597" s="45"/>
      <c r="B597" s="54"/>
      <c r="C597" s="47">
        <f t="shared" si="110"/>
        <v>3</v>
      </c>
      <c r="D597" s="73"/>
      <c r="E597" s="70"/>
      <c r="F597" s="70" t="s">
        <v>1337</v>
      </c>
      <c r="G597" s="73"/>
      <c r="H597" s="76" t="s">
        <v>1338</v>
      </c>
      <c r="I597" s="96" t="s">
        <v>573</v>
      </c>
      <c r="J597" s="96" t="s">
        <v>1227</v>
      </c>
      <c r="K597" s="76"/>
      <c r="L597" s="76"/>
      <c r="M597" s="76"/>
      <c r="N597" s="76"/>
      <c r="O597" s="76"/>
      <c r="P597" s="76"/>
      <c r="Q597" s="76"/>
      <c r="R597" s="76"/>
      <c r="S597" s="76"/>
      <c r="T597" s="76"/>
      <c r="U597" s="97">
        <v>0</v>
      </c>
      <c r="V597" s="97">
        <v>0</v>
      </c>
      <c r="W597" s="97">
        <v>0</v>
      </c>
      <c r="X597" s="263">
        <f t="shared" si="124"/>
        <v>0</v>
      </c>
      <c r="Y597" s="263">
        <f t="shared" si="124"/>
        <v>0</v>
      </c>
      <c r="Z597" s="263">
        <f t="shared" si="124"/>
        <v>0</v>
      </c>
      <c r="AA597" s="263">
        <f t="shared" si="124"/>
        <v>0</v>
      </c>
      <c r="AB597" s="263">
        <f t="shared" si="124"/>
        <v>0</v>
      </c>
      <c r="AC597" s="76"/>
      <c r="AD597" s="76"/>
      <c r="AE597" s="76"/>
      <c r="AF597" s="97">
        <v>1</v>
      </c>
      <c r="AG597" s="97">
        <v>1</v>
      </c>
      <c r="AH597" s="73"/>
      <c r="AI597" s="57"/>
      <c r="AJ597" s="45"/>
      <c r="AK597" s="45"/>
      <c r="AL597" s="45"/>
    </row>
    <row r="598" spans="1:38" hidden="1" outlineLevel="2" x14ac:dyDescent="0.25">
      <c r="A598" s="45"/>
      <c r="B598" s="54"/>
      <c r="C598" s="47">
        <f t="shared" si="110"/>
        <v>3</v>
      </c>
      <c r="D598" s="73"/>
      <c r="E598" s="70"/>
      <c r="F598" s="70" t="s">
        <v>1339</v>
      </c>
      <c r="G598" s="73"/>
      <c r="H598" s="76" t="s">
        <v>1340</v>
      </c>
      <c r="I598" s="96" t="s">
        <v>573</v>
      </c>
      <c r="J598" s="96" t="s">
        <v>1227</v>
      </c>
      <c r="K598" s="76"/>
      <c r="L598" s="76"/>
      <c r="M598" s="76"/>
      <c r="N598" s="76"/>
      <c r="O598" s="76"/>
      <c r="P598" s="76"/>
      <c r="Q598" s="76"/>
      <c r="R598" s="76"/>
      <c r="S598" s="76"/>
      <c r="T598" s="76"/>
      <c r="U598" s="97">
        <v>0</v>
      </c>
      <c r="V598" s="97">
        <v>0</v>
      </c>
      <c r="W598" s="97">
        <v>0</v>
      </c>
      <c r="X598" s="263">
        <f t="shared" si="124"/>
        <v>0</v>
      </c>
      <c r="Y598" s="263">
        <f t="shared" si="124"/>
        <v>0</v>
      </c>
      <c r="Z598" s="263">
        <f t="shared" si="124"/>
        <v>0</v>
      </c>
      <c r="AA598" s="263">
        <f t="shared" si="124"/>
        <v>0</v>
      </c>
      <c r="AB598" s="263">
        <f t="shared" si="124"/>
        <v>0</v>
      </c>
      <c r="AC598" s="76"/>
      <c r="AD598" s="76"/>
      <c r="AE598" s="76"/>
      <c r="AF598" s="97">
        <v>1</v>
      </c>
      <c r="AG598" s="97">
        <v>1</v>
      </c>
      <c r="AH598" s="73"/>
      <c r="AI598" s="57"/>
      <c r="AJ598" s="45"/>
      <c r="AK598" s="45"/>
      <c r="AL598" s="45"/>
    </row>
    <row r="599" spans="1:38" hidden="1" outlineLevel="2" x14ac:dyDescent="0.25">
      <c r="A599" s="45"/>
      <c r="B599" s="54"/>
      <c r="C599" s="47">
        <f t="shared" si="110"/>
        <v>3</v>
      </c>
      <c r="D599" s="73"/>
      <c r="E599" s="70"/>
      <c r="F599" s="70" t="s">
        <v>1341</v>
      </c>
      <c r="G599" s="73"/>
      <c r="H599" s="76" t="s">
        <v>1342</v>
      </c>
      <c r="I599" s="96" t="s">
        <v>573</v>
      </c>
      <c r="J599" s="96" t="s">
        <v>1227</v>
      </c>
      <c r="K599" s="76"/>
      <c r="L599" s="76"/>
      <c r="M599" s="76"/>
      <c r="N599" s="76"/>
      <c r="O599" s="76"/>
      <c r="P599" s="76"/>
      <c r="Q599" s="76"/>
      <c r="R599" s="76"/>
      <c r="S599" s="76"/>
      <c r="T599" s="76"/>
      <c r="U599" s="97">
        <v>0</v>
      </c>
      <c r="V599" s="97">
        <v>0</v>
      </c>
      <c r="W599" s="97">
        <v>0</v>
      </c>
      <c r="X599" s="263">
        <f t="shared" si="124"/>
        <v>0</v>
      </c>
      <c r="Y599" s="263">
        <f t="shared" si="124"/>
        <v>0</v>
      </c>
      <c r="Z599" s="263">
        <f t="shared" si="124"/>
        <v>0</v>
      </c>
      <c r="AA599" s="263">
        <f t="shared" si="124"/>
        <v>0</v>
      </c>
      <c r="AB599" s="263">
        <f t="shared" si="124"/>
        <v>0</v>
      </c>
      <c r="AC599" s="76"/>
      <c r="AD599" s="76"/>
      <c r="AE599" s="76"/>
      <c r="AF599" s="97">
        <v>1</v>
      </c>
      <c r="AG599" s="97">
        <v>1</v>
      </c>
      <c r="AH599" s="73"/>
      <c r="AI599" s="57"/>
      <c r="AJ599" s="45"/>
      <c r="AK599" s="45"/>
      <c r="AL599" s="45"/>
    </row>
    <row r="600" spans="1:38" hidden="1" outlineLevel="2" x14ac:dyDescent="0.25">
      <c r="A600" s="45"/>
      <c r="B600" s="54"/>
      <c r="C600" s="47">
        <f t="shared" si="110"/>
        <v>3</v>
      </c>
      <c r="D600" s="73"/>
      <c r="E600" s="70"/>
      <c r="F600" s="70" t="s">
        <v>1343</v>
      </c>
      <c r="G600" s="73"/>
      <c r="H600" s="76" t="s">
        <v>1344</v>
      </c>
      <c r="I600" s="96" t="s">
        <v>573</v>
      </c>
      <c r="J600" s="96" t="s">
        <v>1227</v>
      </c>
      <c r="K600" s="76"/>
      <c r="L600" s="76"/>
      <c r="M600" s="76"/>
      <c r="N600" s="76"/>
      <c r="O600" s="76"/>
      <c r="P600" s="76"/>
      <c r="Q600" s="76"/>
      <c r="R600" s="76"/>
      <c r="S600" s="76"/>
      <c r="T600" s="76"/>
      <c r="U600" s="97">
        <v>0.26</v>
      </c>
      <c r="V600" s="97">
        <v>0.26</v>
      </c>
      <c r="W600" s="97">
        <v>0.26</v>
      </c>
      <c r="X600" s="263">
        <f t="shared" si="124"/>
        <v>0.26</v>
      </c>
      <c r="Y600" s="263">
        <f t="shared" si="124"/>
        <v>0.26</v>
      </c>
      <c r="Z600" s="263">
        <f t="shared" si="124"/>
        <v>0.26</v>
      </c>
      <c r="AA600" s="263">
        <f t="shared" si="124"/>
        <v>0.26</v>
      </c>
      <c r="AB600" s="263">
        <f t="shared" si="124"/>
        <v>0.26</v>
      </c>
      <c r="AC600" s="76"/>
      <c r="AD600" s="97" t="s">
        <v>1345</v>
      </c>
      <c r="AE600" s="76"/>
      <c r="AF600" s="97">
        <v>1</v>
      </c>
      <c r="AG600" s="97">
        <v>1</v>
      </c>
      <c r="AH600" s="73"/>
      <c r="AI600" s="57"/>
      <c r="AJ600" s="45"/>
      <c r="AK600" s="45"/>
      <c r="AL600" s="45"/>
    </row>
    <row r="601" spans="1:38" hidden="1" outlineLevel="2" x14ac:dyDescent="0.25">
      <c r="A601" s="45"/>
      <c r="B601" s="54"/>
      <c r="C601" s="47">
        <f t="shared" si="110"/>
        <v>3</v>
      </c>
      <c r="D601" s="73"/>
      <c r="E601" s="70"/>
      <c r="F601" s="70" t="s">
        <v>1346</v>
      </c>
      <c r="G601" s="73"/>
      <c r="H601" s="76" t="s">
        <v>1347</v>
      </c>
      <c r="I601" s="96" t="s">
        <v>573</v>
      </c>
      <c r="J601" s="96" t="s">
        <v>1227</v>
      </c>
      <c r="K601" s="76"/>
      <c r="L601" s="76"/>
      <c r="M601" s="76"/>
      <c r="N601" s="76"/>
      <c r="O601" s="76"/>
      <c r="P601" s="76"/>
      <c r="Q601" s="76"/>
      <c r="R601" s="76"/>
      <c r="S601" s="76"/>
      <c r="T601" s="76"/>
      <c r="U601" s="97">
        <v>0</v>
      </c>
      <c r="V601" s="97">
        <v>0</v>
      </c>
      <c r="W601" s="97">
        <v>0</v>
      </c>
      <c r="X601" s="263">
        <f t="shared" si="124"/>
        <v>0</v>
      </c>
      <c r="Y601" s="263">
        <f t="shared" si="124"/>
        <v>0</v>
      </c>
      <c r="Z601" s="263">
        <f t="shared" si="124"/>
        <v>0</v>
      </c>
      <c r="AA601" s="263">
        <f t="shared" si="124"/>
        <v>0</v>
      </c>
      <c r="AB601" s="263">
        <f t="shared" si="124"/>
        <v>0</v>
      </c>
      <c r="AC601" s="76"/>
      <c r="AD601" s="76"/>
      <c r="AE601" s="76"/>
      <c r="AF601" s="97">
        <v>1</v>
      </c>
      <c r="AG601" s="97">
        <v>1</v>
      </c>
      <c r="AH601" s="73"/>
      <c r="AI601" s="57"/>
      <c r="AJ601" s="45"/>
      <c r="AK601" s="45"/>
      <c r="AL601" s="45"/>
    </row>
    <row r="602" spans="1:38" hidden="1" outlineLevel="3" x14ac:dyDescent="0.25">
      <c r="A602" s="45"/>
      <c r="B602" s="54"/>
      <c r="C602" s="47">
        <f t="shared" si="110"/>
        <v>3</v>
      </c>
      <c r="D602" s="73"/>
      <c r="E602" s="70"/>
      <c r="F602" s="70" t="s">
        <v>1348</v>
      </c>
      <c r="G602" s="73"/>
      <c r="H602" s="76" t="s">
        <v>675</v>
      </c>
      <c r="I602" s="96" t="s">
        <v>573</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10"/>
        <v>3</v>
      </c>
      <c r="D603" s="73"/>
      <c r="E603" s="70"/>
      <c r="F603" s="70" t="s">
        <v>1349</v>
      </c>
      <c r="G603" s="73"/>
      <c r="H603" s="76"/>
      <c r="I603" s="96" t="s">
        <v>573</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10"/>
        <v>3</v>
      </c>
      <c r="D604" s="73"/>
      <c r="E604" s="70"/>
      <c r="F604" s="70" t="s">
        <v>1350</v>
      </c>
      <c r="G604" s="73"/>
      <c r="H604" s="76"/>
      <c r="I604" s="96" t="s">
        <v>573</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2" x14ac:dyDescent="0.25">
      <c r="A605" s="45"/>
      <c r="B605" s="54"/>
      <c r="C605" s="47">
        <f t="shared" si="110"/>
        <v>3</v>
      </c>
      <c r="D605" s="73"/>
      <c r="E605" s="70"/>
      <c r="F605" s="70" t="s">
        <v>1351</v>
      </c>
      <c r="G605" s="73"/>
      <c r="H605" s="76" t="s">
        <v>1352</v>
      </c>
      <c r="I605" s="96"/>
      <c r="J605" s="96" t="s">
        <v>1255</v>
      </c>
      <c r="K605" s="97">
        <f>5.1/5</f>
        <v>1.02</v>
      </c>
      <c r="L605" s="97">
        <f>5.1/5</f>
        <v>1.02</v>
      </c>
      <c r="M605" s="97">
        <v>1</v>
      </c>
      <c r="N605" s="97">
        <v>1</v>
      </c>
      <c r="O605" s="97">
        <v>1</v>
      </c>
      <c r="P605" s="97">
        <v>1</v>
      </c>
      <c r="Q605" s="76"/>
      <c r="R605" s="76" t="s">
        <v>1353</v>
      </c>
      <c r="S605" s="76"/>
      <c r="T605" s="76"/>
      <c r="U605" s="261">
        <f t="shared" ref="U605:AB607" si="125">INDEX($K605:$Q605,1,U$43)</f>
        <v>1.02</v>
      </c>
      <c r="V605" s="261">
        <f t="shared" si="125"/>
        <v>1.02</v>
      </c>
      <c r="W605" s="261">
        <f t="shared" si="125"/>
        <v>1.02</v>
      </c>
      <c r="X605" s="261">
        <f t="shared" si="125"/>
        <v>1.02</v>
      </c>
      <c r="Y605" s="261">
        <f t="shared" si="125"/>
        <v>1.02</v>
      </c>
      <c r="Z605" s="261">
        <f t="shared" si="125"/>
        <v>1.02</v>
      </c>
      <c r="AA605" s="261">
        <f t="shared" si="125"/>
        <v>1.02</v>
      </c>
      <c r="AB605" s="261">
        <f t="shared" si="125"/>
        <v>1.02</v>
      </c>
      <c r="AC605" s="76"/>
      <c r="AD605" s="76"/>
      <c r="AE605" s="76"/>
      <c r="AF605" s="97">
        <v>1</v>
      </c>
      <c r="AG605" s="97">
        <v>1</v>
      </c>
      <c r="AH605" s="73"/>
      <c r="AI605" s="57"/>
      <c r="AJ605" s="45"/>
      <c r="AK605" s="45"/>
      <c r="AL605" s="45"/>
    </row>
    <row r="606" spans="1:38" hidden="1" outlineLevel="2" x14ac:dyDescent="0.25">
      <c r="A606" s="45"/>
      <c r="B606" s="54"/>
      <c r="C606" s="47">
        <f t="shared" si="110"/>
        <v>3</v>
      </c>
      <c r="D606" s="73"/>
      <c r="E606" s="70"/>
      <c r="F606" s="70" t="s">
        <v>1354</v>
      </c>
      <c r="G606" s="73"/>
      <c r="H606" s="76" t="s">
        <v>1355</v>
      </c>
      <c r="I606" s="96"/>
      <c r="J606" s="96" t="s">
        <v>1255</v>
      </c>
      <c r="K606" s="97">
        <f>4.9/5</f>
        <v>0.98000000000000009</v>
      </c>
      <c r="L606" s="97">
        <f>4.9/5</f>
        <v>0.98000000000000009</v>
      </c>
      <c r="M606" s="97">
        <v>1</v>
      </c>
      <c r="N606" s="97">
        <v>1</v>
      </c>
      <c r="O606" s="97">
        <v>1</v>
      </c>
      <c r="P606" s="97">
        <v>1</v>
      </c>
      <c r="Q606" s="76"/>
      <c r="R606" s="76" t="s">
        <v>1356</v>
      </c>
      <c r="S606" s="76"/>
      <c r="T606" s="76"/>
      <c r="U606" s="261">
        <f t="shared" si="125"/>
        <v>0.98000000000000009</v>
      </c>
      <c r="V606" s="261">
        <f t="shared" si="125"/>
        <v>0.98000000000000009</v>
      </c>
      <c r="W606" s="261">
        <f t="shared" si="125"/>
        <v>0.98000000000000009</v>
      </c>
      <c r="X606" s="261">
        <f t="shared" si="125"/>
        <v>0.98000000000000009</v>
      </c>
      <c r="Y606" s="261">
        <f t="shared" si="125"/>
        <v>0.98000000000000009</v>
      </c>
      <c r="Z606" s="261">
        <f t="shared" si="125"/>
        <v>0.98000000000000009</v>
      </c>
      <c r="AA606" s="261">
        <f t="shared" si="125"/>
        <v>0.98000000000000009</v>
      </c>
      <c r="AB606" s="261">
        <f t="shared" si="125"/>
        <v>0.98000000000000009</v>
      </c>
      <c r="AC606" s="76"/>
      <c r="AD606" s="76"/>
      <c r="AE606" s="76"/>
      <c r="AF606" s="97">
        <v>1</v>
      </c>
      <c r="AG606" s="97">
        <v>1</v>
      </c>
      <c r="AH606" s="73"/>
      <c r="AI606" s="57"/>
      <c r="AJ606" s="45"/>
      <c r="AK606" s="45"/>
      <c r="AL606" s="45"/>
    </row>
    <row r="607" spans="1:38" hidden="1" outlineLevel="2" x14ac:dyDescent="0.25">
      <c r="A607" s="45"/>
      <c r="B607" s="54"/>
      <c r="C607" s="47">
        <f t="shared" si="110"/>
        <v>3</v>
      </c>
      <c r="D607" s="73"/>
      <c r="E607" s="70"/>
      <c r="F607" s="70" t="s">
        <v>1357</v>
      </c>
      <c r="G607" s="73"/>
      <c r="H607" s="76" t="s">
        <v>2443</v>
      </c>
      <c r="I607" s="96"/>
      <c r="J607" s="96" t="s">
        <v>1255</v>
      </c>
      <c r="K607" s="261">
        <f t="shared" ref="K607:P607" si="126">K605</f>
        <v>1.02</v>
      </c>
      <c r="L607" s="261">
        <f t="shared" si="126"/>
        <v>1.02</v>
      </c>
      <c r="M607" s="261">
        <f t="shared" si="126"/>
        <v>1</v>
      </c>
      <c r="N607" s="261">
        <f t="shared" si="126"/>
        <v>1</v>
      </c>
      <c r="O607" s="261">
        <f t="shared" si="126"/>
        <v>1</v>
      </c>
      <c r="P607" s="261">
        <f t="shared" si="126"/>
        <v>1</v>
      </c>
      <c r="Q607" s="76"/>
      <c r="R607" s="76"/>
      <c r="S607" s="76"/>
      <c r="T607" s="76"/>
      <c r="U607" s="261">
        <f t="shared" si="125"/>
        <v>1.02</v>
      </c>
      <c r="V607" s="261">
        <f t="shared" si="125"/>
        <v>1.02</v>
      </c>
      <c r="W607" s="261">
        <f t="shared" si="125"/>
        <v>1.02</v>
      </c>
      <c r="X607" s="261">
        <f t="shared" si="125"/>
        <v>1.02</v>
      </c>
      <c r="Y607" s="261">
        <f t="shared" si="125"/>
        <v>1.02</v>
      </c>
      <c r="Z607" s="261">
        <f t="shared" si="125"/>
        <v>1.02</v>
      </c>
      <c r="AA607" s="261">
        <f t="shared" si="125"/>
        <v>1.02</v>
      </c>
      <c r="AB607" s="261">
        <f t="shared" si="125"/>
        <v>1.02</v>
      </c>
      <c r="AC607" s="76"/>
      <c r="AD607" s="76"/>
      <c r="AE607" s="76"/>
      <c r="AF607" s="97">
        <v>1</v>
      </c>
      <c r="AG607" s="97">
        <v>1</v>
      </c>
      <c r="AH607" s="73"/>
      <c r="AI607" s="57"/>
      <c r="AJ607" s="45"/>
      <c r="AK607" s="45"/>
      <c r="AL607" s="45"/>
    </row>
    <row r="608" spans="1:38" hidden="1" outlineLevel="2" x14ac:dyDescent="0.25">
      <c r="A608" s="45"/>
      <c r="B608" s="54"/>
      <c r="C608" s="47">
        <f t="shared" si="110"/>
        <v>3</v>
      </c>
      <c r="D608" s="73"/>
      <c r="E608" s="70"/>
      <c r="F608" s="70" t="s">
        <v>1358</v>
      </c>
      <c r="G608" s="73"/>
      <c r="H608" s="76" t="s">
        <v>1359</v>
      </c>
      <c r="I608" s="96" t="s">
        <v>573</v>
      </c>
      <c r="J608" s="96" t="s">
        <v>1227</v>
      </c>
      <c r="K608" s="76"/>
      <c r="L608" s="76"/>
      <c r="M608" s="76"/>
      <c r="N608" s="76"/>
      <c r="O608" s="76"/>
      <c r="P608" s="76"/>
      <c r="Q608" s="76"/>
      <c r="R608" s="76"/>
      <c r="S608" s="76"/>
      <c r="T608" s="76"/>
      <c r="U608" s="97">
        <v>0</v>
      </c>
      <c r="V608" s="97">
        <v>0</v>
      </c>
      <c r="W608" s="97">
        <v>0</v>
      </c>
      <c r="X608" s="263">
        <f t="shared" ref="X608:Y610" si="127">Y608</f>
        <v>0.35589999999999999</v>
      </c>
      <c r="Y608" s="263">
        <f t="shared" si="127"/>
        <v>0.35589999999999999</v>
      </c>
      <c r="Z608" s="97">
        <v>0.35589999999999999</v>
      </c>
      <c r="AA608" s="263">
        <f t="shared" ref="X608:AB616" si="128">Z608</f>
        <v>0.35589999999999999</v>
      </c>
      <c r="AB608" s="263">
        <f t="shared" si="128"/>
        <v>0.35589999999999999</v>
      </c>
      <c r="AC608" s="76"/>
      <c r="AD608" s="97" t="s">
        <v>2269</v>
      </c>
      <c r="AE608" s="76"/>
      <c r="AF608" s="97">
        <v>1</v>
      </c>
      <c r="AG608" s="97">
        <v>1</v>
      </c>
      <c r="AH608" s="73"/>
      <c r="AI608" s="57"/>
      <c r="AJ608" s="45"/>
      <c r="AK608" s="45"/>
      <c r="AL608" s="45"/>
    </row>
    <row r="609" spans="1:38" hidden="1" outlineLevel="2" x14ac:dyDescent="0.25">
      <c r="A609" s="45"/>
      <c r="B609" s="54"/>
      <c r="C609" s="47">
        <f t="shared" si="110"/>
        <v>3</v>
      </c>
      <c r="D609" s="73"/>
      <c r="E609" s="70"/>
      <c r="F609" s="70" t="s">
        <v>1360</v>
      </c>
      <c r="G609" s="73"/>
      <c r="H609" s="76" t="s">
        <v>1361</v>
      </c>
      <c r="I609" s="96" t="s">
        <v>573</v>
      </c>
      <c r="J609" s="96" t="s">
        <v>1227</v>
      </c>
      <c r="K609" s="76"/>
      <c r="L609" s="76"/>
      <c r="M609" s="76"/>
      <c r="N609" s="76"/>
      <c r="O609" s="76"/>
      <c r="P609" s="76"/>
      <c r="Q609" s="76"/>
      <c r="R609" s="76"/>
      <c r="S609" s="76"/>
      <c r="T609" s="76"/>
      <c r="U609" s="97">
        <v>-0.19574</v>
      </c>
      <c r="V609" s="263">
        <f t="shared" ref="V609" si="129">U609</f>
        <v>-0.19574</v>
      </c>
      <c r="W609" s="263">
        <f t="shared" ref="W609" si="130">V609</f>
        <v>-0.19574</v>
      </c>
      <c r="X609" s="263">
        <f t="shared" si="127"/>
        <v>0</v>
      </c>
      <c r="Y609" s="263">
        <f t="shared" si="127"/>
        <v>0</v>
      </c>
      <c r="Z609" s="97">
        <v>0</v>
      </c>
      <c r="AA609" s="263">
        <f t="shared" si="128"/>
        <v>0</v>
      </c>
      <c r="AB609" s="263">
        <f t="shared" si="128"/>
        <v>0</v>
      </c>
      <c r="AC609" s="76"/>
      <c r="AD609" s="76"/>
      <c r="AE609" s="76"/>
      <c r="AF609" s="97">
        <v>1</v>
      </c>
      <c r="AG609" s="97">
        <v>1</v>
      </c>
      <c r="AH609" s="73"/>
      <c r="AI609" s="57"/>
      <c r="AJ609" s="45"/>
      <c r="AK609" s="45"/>
      <c r="AL609" s="45"/>
    </row>
    <row r="610" spans="1:38" hidden="1" outlineLevel="2" x14ac:dyDescent="0.25">
      <c r="A610" s="45"/>
      <c r="B610" s="54"/>
      <c r="C610" s="47">
        <f t="shared" si="110"/>
        <v>3</v>
      </c>
      <c r="D610" s="73"/>
      <c r="E610" s="70"/>
      <c r="F610" s="70" t="s">
        <v>1362</v>
      </c>
      <c r="G610" s="73"/>
      <c r="H610" s="76" t="s">
        <v>1363</v>
      </c>
      <c r="I610" s="96" t="s">
        <v>573</v>
      </c>
      <c r="J610" s="96" t="s">
        <v>1227</v>
      </c>
      <c r="K610" s="76"/>
      <c r="L610" s="76"/>
      <c r="M610" s="76"/>
      <c r="N610" s="76"/>
      <c r="O610" s="76"/>
      <c r="P610" s="76"/>
      <c r="Q610" s="76"/>
      <c r="R610" s="76"/>
      <c r="S610" s="76"/>
      <c r="T610" s="76"/>
      <c r="U610" s="97">
        <v>0</v>
      </c>
      <c r="V610" s="97">
        <v>0</v>
      </c>
      <c r="W610" s="97">
        <v>0</v>
      </c>
      <c r="X610" s="263">
        <f t="shared" si="127"/>
        <v>0.35589999999999999</v>
      </c>
      <c r="Y610" s="263">
        <f t="shared" si="127"/>
        <v>0.35589999999999999</v>
      </c>
      <c r="Z610" s="261">
        <f>Z608</f>
        <v>0.35589999999999999</v>
      </c>
      <c r="AA610" s="263">
        <f t="shared" si="128"/>
        <v>0.35589999999999999</v>
      </c>
      <c r="AB610" s="263">
        <f t="shared" si="128"/>
        <v>0.35589999999999999</v>
      </c>
      <c r="AC610" s="76"/>
      <c r="AD610" s="76"/>
      <c r="AE610" s="76"/>
      <c r="AF610" s="97">
        <v>1</v>
      </c>
      <c r="AG610" s="97">
        <v>1</v>
      </c>
      <c r="AH610" s="73"/>
      <c r="AI610" s="57"/>
      <c r="AJ610" s="45"/>
      <c r="AK610" s="45"/>
      <c r="AL610" s="45"/>
    </row>
    <row r="611" spans="1:38" hidden="1" outlineLevel="2" x14ac:dyDescent="0.25">
      <c r="A611" s="45"/>
      <c r="B611" s="54"/>
      <c r="C611" s="47">
        <f t="shared" si="110"/>
        <v>3</v>
      </c>
      <c r="D611" s="73"/>
      <c r="E611" s="70"/>
      <c r="F611" s="70" t="s">
        <v>1364</v>
      </c>
      <c r="G611" s="73"/>
      <c r="H611" s="76" t="s">
        <v>1365</v>
      </c>
      <c r="I611" s="96" t="s">
        <v>573</v>
      </c>
      <c r="J611" s="96" t="s">
        <v>1227</v>
      </c>
      <c r="K611" s="76"/>
      <c r="L611" s="76"/>
      <c r="M611" s="76"/>
      <c r="N611" s="76"/>
      <c r="O611" s="76"/>
      <c r="P611" s="76"/>
      <c r="Q611" s="76"/>
      <c r="R611" s="76"/>
      <c r="S611" s="76"/>
      <c r="T611" s="76"/>
      <c r="U611" s="97">
        <v>0</v>
      </c>
      <c r="V611" s="97">
        <v>0</v>
      </c>
      <c r="W611" s="97">
        <v>0</v>
      </c>
      <c r="X611" s="263">
        <f t="shared" si="128"/>
        <v>0</v>
      </c>
      <c r="Y611" s="97">
        <v>1.42</v>
      </c>
      <c r="Z611" s="263">
        <f t="shared" si="128"/>
        <v>1.42</v>
      </c>
      <c r="AA611" s="263">
        <f t="shared" si="128"/>
        <v>1.42</v>
      </c>
      <c r="AB611" s="263">
        <f t="shared" si="128"/>
        <v>1.42</v>
      </c>
      <c r="AC611" s="76"/>
      <c r="AD611" s="97" t="s">
        <v>2269</v>
      </c>
      <c r="AE611" s="76"/>
      <c r="AF611" s="97">
        <v>1</v>
      </c>
      <c r="AG611" s="97">
        <v>1</v>
      </c>
      <c r="AH611" s="73"/>
      <c r="AI611" s="57"/>
      <c r="AJ611" s="45"/>
      <c r="AK611" s="45"/>
      <c r="AL611" s="45"/>
    </row>
    <row r="612" spans="1:38" hidden="1" outlineLevel="2" x14ac:dyDescent="0.25">
      <c r="A612" s="45"/>
      <c r="B612" s="54"/>
      <c r="C612" s="47">
        <f t="shared" si="110"/>
        <v>3</v>
      </c>
      <c r="D612" s="73"/>
      <c r="E612" s="70"/>
      <c r="F612" s="70" t="s">
        <v>1366</v>
      </c>
      <c r="G612" s="73"/>
      <c r="H612" s="76" t="s">
        <v>1367</v>
      </c>
      <c r="I612" s="96" t="s">
        <v>573</v>
      </c>
      <c r="J612" s="96" t="s">
        <v>1227</v>
      </c>
      <c r="K612" s="76"/>
      <c r="L612" s="76"/>
      <c r="M612" s="76"/>
      <c r="N612" s="76"/>
      <c r="O612" s="76"/>
      <c r="P612" s="76"/>
      <c r="Q612" s="76"/>
      <c r="R612" s="76"/>
      <c r="S612" s="76"/>
      <c r="T612" s="76"/>
      <c r="U612" s="97">
        <v>-0.72</v>
      </c>
      <c r="V612" s="97">
        <v>-0.72</v>
      </c>
      <c r="W612" s="97">
        <v>-0.72</v>
      </c>
      <c r="X612" s="263">
        <f t="shared" si="128"/>
        <v>-0.72</v>
      </c>
      <c r="Y612" s="97">
        <v>0</v>
      </c>
      <c r="Z612" s="263">
        <f t="shared" si="128"/>
        <v>0</v>
      </c>
      <c r="AA612" s="263">
        <f t="shared" si="128"/>
        <v>0</v>
      </c>
      <c r="AB612" s="263">
        <f t="shared" si="128"/>
        <v>0</v>
      </c>
      <c r="AC612" s="76"/>
      <c r="AD612" s="97" t="s">
        <v>1368</v>
      </c>
      <c r="AE612" s="76"/>
      <c r="AF612" s="97">
        <v>1</v>
      </c>
      <c r="AG612" s="97">
        <v>1</v>
      </c>
      <c r="AH612" s="73"/>
      <c r="AI612" s="57"/>
      <c r="AJ612" s="45"/>
      <c r="AK612" s="45"/>
      <c r="AL612" s="45"/>
    </row>
    <row r="613" spans="1:38" hidden="1" outlineLevel="2" x14ac:dyDescent="0.25">
      <c r="A613" s="45"/>
      <c r="B613" s="54"/>
      <c r="C613" s="47">
        <f t="shared" si="110"/>
        <v>3</v>
      </c>
      <c r="D613" s="73"/>
      <c r="E613" s="70"/>
      <c r="F613" s="70" t="s">
        <v>1369</v>
      </c>
      <c r="G613" s="73"/>
      <c r="H613" s="76" t="s">
        <v>1370</v>
      </c>
      <c r="I613" s="96" t="s">
        <v>573</v>
      </c>
      <c r="J613" s="96" t="s">
        <v>1227</v>
      </c>
      <c r="K613" s="76"/>
      <c r="L613" s="76"/>
      <c r="M613" s="76"/>
      <c r="N613" s="76"/>
      <c r="O613" s="76"/>
      <c r="P613" s="76"/>
      <c r="Q613" s="76"/>
      <c r="R613" s="76"/>
      <c r="S613" s="76"/>
      <c r="T613" s="76"/>
      <c r="U613" s="97">
        <v>0</v>
      </c>
      <c r="V613" s="97">
        <v>0</v>
      </c>
      <c r="W613" s="97">
        <v>0</v>
      </c>
      <c r="X613" s="263">
        <f t="shared" si="128"/>
        <v>0</v>
      </c>
      <c r="Y613" s="261">
        <f>Y611</f>
        <v>1.42</v>
      </c>
      <c r="Z613" s="263">
        <f t="shared" si="128"/>
        <v>1.42</v>
      </c>
      <c r="AA613" s="263">
        <f t="shared" si="128"/>
        <v>1.42</v>
      </c>
      <c r="AB613" s="263">
        <f t="shared" si="128"/>
        <v>1.42</v>
      </c>
      <c r="AC613" s="76"/>
      <c r="AD613" s="76"/>
      <c r="AE613" s="76"/>
      <c r="AF613" s="97">
        <v>1</v>
      </c>
      <c r="AG613" s="97">
        <v>1</v>
      </c>
      <c r="AH613" s="73"/>
      <c r="AI613" s="57"/>
      <c r="AJ613" s="45"/>
      <c r="AK613" s="45"/>
      <c r="AL613" s="45"/>
    </row>
    <row r="614" spans="1:38" hidden="1" outlineLevel="2" x14ac:dyDescent="0.25">
      <c r="A614" s="45"/>
      <c r="B614" s="54"/>
      <c r="C614" s="47">
        <f t="shared" si="110"/>
        <v>3</v>
      </c>
      <c r="D614" s="73"/>
      <c r="E614" s="70"/>
      <c r="F614" s="70" t="s">
        <v>1371</v>
      </c>
      <c r="G614" s="73"/>
      <c r="H614" s="76" t="s">
        <v>1372</v>
      </c>
      <c r="I614" s="96" t="s">
        <v>573</v>
      </c>
      <c r="J614" s="96" t="s">
        <v>1227</v>
      </c>
      <c r="K614" s="76"/>
      <c r="L614" s="76"/>
      <c r="M614" s="76"/>
      <c r="N614" s="76"/>
      <c r="O614" s="76"/>
      <c r="P614" s="76"/>
      <c r="Q614" s="76"/>
      <c r="R614" s="76"/>
      <c r="S614" s="76"/>
      <c r="T614" s="76"/>
      <c r="U614" s="97">
        <v>0</v>
      </c>
      <c r="V614" s="97">
        <v>0</v>
      </c>
      <c r="W614" s="97">
        <v>0</v>
      </c>
      <c r="X614" s="263">
        <f t="shared" si="128"/>
        <v>0</v>
      </c>
      <c r="Y614" s="263">
        <f t="shared" si="128"/>
        <v>0</v>
      </c>
      <c r="Z614" s="263">
        <f t="shared" si="128"/>
        <v>0</v>
      </c>
      <c r="AA614" s="263">
        <f t="shared" si="128"/>
        <v>0</v>
      </c>
      <c r="AB614" s="263">
        <f t="shared" si="128"/>
        <v>0</v>
      </c>
      <c r="AC614" s="76"/>
      <c r="AD614" s="76"/>
      <c r="AE614" s="76"/>
      <c r="AF614" s="97">
        <v>1</v>
      </c>
      <c r="AG614" s="97">
        <v>1</v>
      </c>
      <c r="AH614" s="73"/>
      <c r="AI614" s="57"/>
      <c r="AJ614" s="45"/>
      <c r="AK614" s="45"/>
      <c r="AL614" s="45"/>
    </row>
    <row r="615" spans="1:38" hidden="1" outlineLevel="2" x14ac:dyDescent="0.25">
      <c r="A615" s="45"/>
      <c r="B615" s="54"/>
      <c r="C615" s="47">
        <f t="shared" si="110"/>
        <v>3</v>
      </c>
      <c r="D615" s="73"/>
      <c r="E615" s="70"/>
      <c r="F615" s="70" t="s">
        <v>1373</v>
      </c>
      <c r="G615" s="73"/>
      <c r="H615" s="76" t="s">
        <v>1374</v>
      </c>
      <c r="I615" s="96" t="s">
        <v>573</v>
      </c>
      <c r="J615" s="96" t="s">
        <v>1227</v>
      </c>
      <c r="K615" s="76"/>
      <c r="L615" s="76"/>
      <c r="M615" s="76"/>
      <c r="N615" s="76"/>
      <c r="O615" s="76"/>
      <c r="P615" s="76"/>
      <c r="Q615" s="76"/>
      <c r="R615" s="76"/>
      <c r="S615" s="76"/>
      <c r="T615" s="76"/>
      <c r="U615" s="97">
        <f>-7/1000</f>
        <v>-7.0000000000000001E-3</v>
      </c>
      <c r="V615" s="97">
        <f>-7/1000</f>
        <v>-7.0000000000000001E-3</v>
      </c>
      <c r="W615" s="97">
        <f>-7/1000</f>
        <v>-7.0000000000000001E-3</v>
      </c>
      <c r="X615" s="263">
        <f t="shared" si="128"/>
        <v>-7.0000000000000001E-3</v>
      </c>
      <c r="Y615" s="263">
        <f t="shared" si="128"/>
        <v>-7.0000000000000001E-3</v>
      </c>
      <c r="Z615" s="263">
        <f t="shared" si="128"/>
        <v>-7.0000000000000001E-3</v>
      </c>
      <c r="AA615" s="263">
        <f t="shared" si="128"/>
        <v>-7.0000000000000001E-3</v>
      </c>
      <c r="AB615" s="263">
        <f t="shared" si="128"/>
        <v>-7.0000000000000001E-3</v>
      </c>
      <c r="AC615" s="76"/>
      <c r="AD615" s="97" t="s">
        <v>1375</v>
      </c>
      <c r="AE615" s="76"/>
      <c r="AF615" s="97">
        <v>1</v>
      </c>
      <c r="AG615" s="97">
        <v>1</v>
      </c>
      <c r="AH615" s="73"/>
      <c r="AI615" s="57"/>
      <c r="AJ615" s="45"/>
      <c r="AK615" s="45"/>
      <c r="AL615" s="45"/>
    </row>
    <row r="616" spans="1:38" hidden="1" outlineLevel="2" x14ac:dyDescent="0.25">
      <c r="A616" s="45"/>
      <c r="B616" s="54"/>
      <c r="C616" s="47">
        <f t="shared" si="110"/>
        <v>3</v>
      </c>
      <c r="D616" s="73"/>
      <c r="E616" s="70"/>
      <c r="F616" s="70" t="s">
        <v>1376</v>
      </c>
      <c r="G616" s="73"/>
      <c r="H616" s="76" t="s">
        <v>1377</v>
      </c>
      <c r="I616" s="96" t="s">
        <v>573</v>
      </c>
      <c r="J616" s="96" t="s">
        <v>1227</v>
      </c>
      <c r="K616" s="76"/>
      <c r="L616" s="76"/>
      <c r="M616" s="76"/>
      <c r="N616" s="76"/>
      <c r="O616" s="76"/>
      <c r="P616" s="76"/>
      <c r="Q616" s="76"/>
      <c r="R616" s="76"/>
      <c r="S616" s="76"/>
      <c r="T616" s="76"/>
      <c r="U616" s="97">
        <v>0</v>
      </c>
      <c r="V616" s="97">
        <v>0</v>
      </c>
      <c r="W616" s="97">
        <v>0</v>
      </c>
      <c r="X616" s="263">
        <f t="shared" si="128"/>
        <v>0</v>
      </c>
      <c r="Y616" s="263">
        <f t="shared" si="128"/>
        <v>0</v>
      </c>
      <c r="Z616" s="263">
        <f t="shared" si="128"/>
        <v>0</v>
      </c>
      <c r="AA616" s="263">
        <f t="shared" si="128"/>
        <v>0</v>
      </c>
      <c r="AB616" s="263">
        <f t="shared" si="128"/>
        <v>0</v>
      </c>
      <c r="AC616" s="76"/>
      <c r="AD616" s="76"/>
      <c r="AE616" s="76"/>
      <c r="AF616" s="97">
        <v>1</v>
      </c>
      <c r="AG616" s="97">
        <v>1</v>
      </c>
      <c r="AH616" s="73"/>
      <c r="AI616" s="57"/>
      <c r="AJ616" s="45"/>
      <c r="AK616" s="45"/>
      <c r="AL616" s="45"/>
    </row>
    <row r="617" spans="1:38" hidden="1" outlineLevel="3" x14ac:dyDescent="0.25">
      <c r="A617" s="45"/>
      <c r="B617" s="54"/>
      <c r="C617" s="47">
        <f t="shared" si="110"/>
        <v>3</v>
      </c>
      <c r="D617" s="73"/>
      <c r="E617" s="70"/>
      <c r="F617" s="70" t="s">
        <v>1378</v>
      </c>
      <c r="G617" s="73"/>
      <c r="H617" s="76" t="s">
        <v>675</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10"/>
        <v>3</v>
      </c>
      <c r="D618" s="73"/>
      <c r="E618" s="70"/>
      <c r="F618" s="70" t="s">
        <v>1379</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10"/>
        <v>3</v>
      </c>
      <c r="D619" s="73"/>
      <c r="E619" s="70"/>
      <c r="F619" s="70" t="s">
        <v>1380</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110"/>
        <v>3</v>
      </c>
      <c r="D620" s="73"/>
      <c r="E620" s="70"/>
      <c r="F620" s="70" t="s">
        <v>1381</v>
      </c>
      <c r="G620" s="73"/>
      <c r="H620" s="76" t="s">
        <v>1382</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1383</v>
      </c>
      <c r="AE620" s="76"/>
      <c r="AF620" s="97">
        <v>1</v>
      </c>
      <c r="AG620" s="97">
        <v>1</v>
      </c>
      <c r="AH620" s="73"/>
      <c r="AI620" s="57"/>
      <c r="AJ620" s="45"/>
      <c r="AK620" s="45"/>
      <c r="AL620" s="45"/>
    </row>
    <row r="621" spans="1:38" hidden="1" outlineLevel="2" x14ac:dyDescent="0.25">
      <c r="A621" s="45"/>
      <c r="B621" s="54"/>
      <c r="C621" s="47">
        <f t="shared" si="110"/>
        <v>3</v>
      </c>
      <c r="D621" s="73"/>
      <c r="E621" s="70"/>
      <c r="F621" s="70" t="s">
        <v>1384</v>
      </c>
      <c r="G621" s="73"/>
      <c r="H621" s="76" t="s">
        <v>1385</v>
      </c>
      <c r="I621" s="96" t="s">
        <v>573</v>
      </c>
      <c r="J621" s="96"/>
      <c r="K621" s="76"/>
      <c r="L621" s="76"/>
      <c r="M621" s="76"/>
      <c r="N621" s="76"/>
      <c r="O621" s="76"/>
      <c r="P621" s="76"/>
      <c r="Q621" s="76"/>
      <c r="R621" s="76"/>
      <c r="S621" s="76"/>
      <c r="T621" s="76"/>
      <c r="U621" s="97">
        <v>0.34200000000000003</v>
      </c>
      <c r="V621" s="97">
        <v>0.34200000000000003</v>
      </c>
      <c r="W621" s="97">
        <v>0.34200000000000003</v>
      </c>
      <c r="X621" s="263">
        <f>W621</f>
        <v>0.34200000000000003</v>
      </c>
      <c r="Y621" s="263">
        <f>X621</f>
        <v>0.34200000000000003</v>
      </c>
      <c r="Z621" s="263">
        <f>Y621</f>
        <v>0.34200000000000003</v>
      </c>
      <c r="AA621" s="263">
        <f>Z621</f>
        <v>0.34200000000000003</v>
      </c>
      <c r="AB621" s="263">
        <f>AA621</f>
        <v>0.34200000000000003</v>
      </c>
      <c r="AC621" s="76"/>
      <c r="AD621" s="97" t="s">
        <v>1386</v>
      </c>
      <c r="AE621" s="76"/>
      <c r="AF621" s="97">
        <v>1</v>
      </c>
      <c r="AG621" s="97">
        <v>1</v>
      </c>
      <c r="AH621" s="73"/>
      <c r="AI621" s="57"/>
      <c r="AJ621" s="45"/>
      <c r="AK621" s="45"/>
      <c r="AL621" s="45"/>
    </row>
    <row r="622" spans="1:38" hidden="1" outlineLevel="2" x14ac:dyDescent="0.25">
      <c r="A622" s="45"/>
      <c r="B622" s="54"/>
      <c r="C622" s="47">
        <f t="shared" si="110"/>
        <v>3</v>
      </c>
      <c r="D622" s="73"/>
      <c r="E622" s="70"/>
      <c r="F622" s="70" t="s">
        <v>1387</v>
      </c>
      <c r="G622" s="73"/>
      <c r="H622" s="76" t="s">
        <v>1388</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2" x14ac:dyDescent="0.25">
      <c r="A623" s="45"/>
      <c r="B623" s="54"/>
      <c r="C623" s="47">
        <f t="shared" si="110"/>
        <v>3</v>
      </c>
      <c r="D623" s="73"/>
      <c r="E623" s="70"/>
      <c r="F623" s="70" t="s">
        <v>1389</v>
      </c>
      <c r="G623" s="73"/>
      <c r="H623" s="76" t="s">
        <v>1390</v>
      </c>
      <c r="I623" s="96" t="s">
        <v>573</v>
      </c>
      <c r="J623" s="96"/>
      <c r="K623" s="76"/>
      <c r="L623" s="76"/>
      <c r="M623" s="76"/>
      <c r="N623" s="76"/>
      <c r="O623" s="76"/>
      <c r="P623" s="76"/>
      <c r="Q623" s="76"/>
      <c r="R623" s="76"/>
      <c r="S623" s="76"/>
      <c r="T623" s="76"/>
      <c r="U623" s="97">
        <v>0</v>
      </c>
      <c r="V623" s="97">
        <v>0</v>
      </c>
      <c r="W623" s="97">
        <v>0</v>
      </c>
      <c r="X623" s="263">
        <f t="shared" ref="X623:AB625" si="131">W623</f>
        <v>0</v>
      </c>
      <c r="Y623" s="263">
        <f t="shared" si="131"/>
        <v>0</v>
      </c>
      <c r="Z623" s="263">
        <f t="shared" si="131"/>
        <v>0</v>
      </c>
      <c r="AA623" s="263">
        <f t="shared" si="131"/>
        <v>0</v>
      </c>
      <c r="AB623" s="263">
        <f t="shared" si="131"/>
        <v>0</v>
      </c>
      <c r="AC623" s="76"/>
      <c r="AD623" s="76"/>
      <c r="AE623" s="76"/>
      <c r="AF623" s="97">
        <v>1</v>
      </c>
      <c r="AG623" s="97">
        <v>1</v>
      </c>
      <c r="AH623" s="73"/>
      <c r="AI623" s="57"/>
      <c r="AJ623" s="45"/>
      <c r="AK623" s="45"/>
      <c r="AL623" s="45"/>
    </row>
    <row r="624" spans="1:38" hidden="1" outlineLevel="2" x14ac:dyDescent="0.25">
      <c r="A624" s="45"/>
      <c r="B624" s="54"/>
      <c r="C624" s="47">
        <f t="shared" si="110"/>
        <v>3</v>
      </c>
      <c r="D624" s="73"/>
      <c r="E624" s="70"/>
      <c r="F624" s="70" t="s">
        <v>1391</v>
      </c>
      <c r="G624" s="73"/>
      <c r="H624" s="76" t="s">
        <v>1392</v>
      </c>
      <c r="I624" s="96" t="s">
        <v>573</v>
      </c>
      <c r="J624" s="96"/>
      <c r="K624" s="76"/>
      <c r="L624" s="76"/>
      <c r="M624" s="76"/>
      <c r="N624" s="76"/>
      <c r="O624" s="76"/>
      <c r="P624" s="76"/>
      <c r="Q624" s="76"/>
      <c r="R624" s="76"/>
      <c r="S624" s="76"/>
      <c r="T624" s="76"/>
      <c r="U624" s="97">
        <v>0</v>
      </c>
      <c r="V624" s="97">
        <v>0</v>
      </c>
      <c r="W624" s="97">
        <v>0</v>
      </c>
      <c r="X624" s="263">
        <f t="shared" si="131"/>
        <v>0</v>
      </c>
      <c r="Y624" s="263">
        <f t="shared" si="131"/>
        <v>0</v>
      </c>
      <c r="Z624" s="263">
        <f t="shared" si="131"/>
        <v>0</v>
      </c>
      <c r="AA624" s="263">
        <f t="shared" si="131"/>
        <v>0</v>
      </c>
      <c r="AB624" s="263">
        <f t="shared" si="131"/>
        <v>0</v>
      </c>
      <c r="AC624" s="76"/>
      <c r="AD624" s="76"/>
      <c r="AE624" s="76"/>
      <c r="AF624" s="97">
        <v>1</v>
      </c>
      <c r="AG624" s="97">
        <v>1</v>
      </c>
      <c r="AH624" s="73"/>
      <c r="AI624" s="57"/>
      <c r="AJ624" s="45"/>
      <c r="AK624" s="45"/>
      <c r="AL624" s="45"/>
    </row>
    <row r="625" spans="1:38" hidden="1" outlineLevel="2" x14ac:dyDescent="0.25">
      <c r="A625" s="45"/>
      <c r="B625" s="54"/>
      <c r="C625" s="47">
        <f t="shared" si="110"/>
        <v>3</v>
      </c>
      <c r="D625" s="73"/>
      <c r="E625" s="70"/>
      <c r="F625" s="70" t="s">
        <v>1393</v>
      </c>
      <c r="G625" s="73"/>
      <c r="H625" s="76" t="s">
        <v>1394</v>
      </c>
      <c r="I625" s="96" t="s">
        <v>573</v>
      </c>
      <c r="J625" s="96"/>
      <c r="K625" s="76"/>
      <c r="L625" s="76"/>
      <c r="M625" s="76"/>
      <c r="N625" s="76"/>
      <c r="O625" s="76"/>
      <c r="P625" s="76"/>
      <c r="Q625" s="76"/>
      <c r="R625" s="76"/>
      <c r="S625" s="76"/>
      <c r="T625" s="76"/>
      <c r="U625" s="97">
        <v>0</v>
      </c>
      <c r="V625" s="97">
        <v>0</v>
      </c>
      <c r="W625" s="97">
        <v>0</v>
      </c>
      <c r="X625" s="263">
        <f t="shared" si="131"/>
        <v>0</v>
      </c>
      <c r="Y625" s="263">
        <f t="shared" si="131"/>
        <v>0</v>
      </c>
      <c r="Z625" s="263">
        <f t="shared" si="131"/>
        <v>0</v>
      </c>
      <c r="AA625" s="263">
        <f t="shared" si="131"/>
        <v>0</v>
      </c>
      <c r="AB625" s="263">
        <f t="shared" si="131"/>
        <v>0</v>
      </c>
      <c r="AC625" s="76"/>
      <c r="AD625" s="76"/>
      <c r="AE625" s="76"/>
      <c r="AF625" s="97">
        <v>1</v>
      </c>
      <c r="AG625" s="97">
        <v>1</v>
      </c>
      <c r="AH625" s="73"/>
      <c r="AI625" s="57"/>
      <c r="AJ625" s="45"/>
      <c r="AK625" s="45"/>
      <c r="AL625" s="45"/>
    </row>
    <row r="626" spans="1:38" hidden="1" outlineLevel="2" x14ac:dyDescent="0.25">
      <c r="A626" s="45"/>
      <c r="B626" s="54"/>
      <c r="C626" s="47">
        <f t="shared" si="110"/>
        <v>3</v>
      </c>
      <c r="D626" s="73"/>
      <c r="E626" s="70"/>
      <c r="F626" s="70" t="s">
        <v>1395</v>
      </c>
      <c r="G626" s="73"/>
      <c r="H626" s="76" t="s">
        <v>675</v>
      </c>
      <c r="I626" s="96" t="s">
        <v>573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2" x14ac:dyDescent="0.25">
      <c r="A627" s="45"/>
      <c r="B627" s="54"/>
      <c r="C627" s="47">
        <f t="shared" si="110"/>
        <v>3</v>
      </c>
      <c r="D627" s="73"/>
      <c r="E627" s="70"/>
      <c r="F627" s="70" t="s">
        <v>1396</v>
      </c>
      <c r="G627" s="73"/>
      <c r="H627" s="76"/>
      <c r="I627" s="96" t="s">
        <v>573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2" x14ac:dyDescent="0.25">
      <c r="A628" s="45"/>
      <c r="B628" s="54"/>
      <c r="C628" s="47">
        <f t="shared" si="110"/>
        <v>3</v>
      </c>
      <c r="D628" s="73"/>
      <c r="E628" s="70"/>
      <c r="F628" s="70" t="s">
        <v>1397</v>
      </c>
      <c r="G628" s="73"/>
      <c r="H628" s="76"/>
      <c r="I628" s="96" t="s">
        <v>573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110"/>
        <v>3</v>
      </c>
      <c r="D629" s="73"/>
      <c r="E629" s="70"/>
      <c r="F629" s="70" t="s">
        <v>1398</v>
      </c>
      <c r="G629" s="73"/>
      <c r="H629" s="76"/>
      <c r="I629" s="96" t="s">
        <v>573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110"/>
        <v>3</v>
      </c>
      <c r="D630" s="73"/>
      <c r="E630" s="70"/>
      <c r="F630" s="70" t="s">
        <v>1400</v>
      </c>
      <c r="G630" s="73"/>
      <c r="H630" s="76"/>
      <c r="I630" s="96" t="s">
        <v>573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2" x14ac:dyDescent="0.25">
      <c r="A631" s="45"/>
      <c r="B631" s="54"/>
      <c r="C631" s="47">
        <f t="shared" si="110"/>
        <v>3</v>
      </c>
      <c r="D631" s="73"/>
      <c r="E631" s="70"/>
      <c r="F631" s="70" t="s">
        <v>1403</v>
      </c>
      <c r="G631" s="73"/>
      <c r="H631" s="76"/>
      <c r="I631" s="96" t="s">
        <v>573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1" collapsed="1" x14ac:dyDescent="0.25">
      <c r="A632" s="45"/>
      <c r="B632" s="54"/>
      <c r="C632" s="47">
        <f>INT($C$29)+1</f>
        <v>2</v>
      </c>
      <c r="D632" s="73"/>
      <c r="E632" s="70"/>
      <c r="F632" s="264" t="s">
        <v>1405</v>
      </c>
      <c r="G632" s="73"/>
      <c r="H632" s="254" t="s">
        <v>1406</v>
      </c>
      <c r="I632" s="136"/>
      <c r="J632" s="136" t="s">
        <v>1127</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hidden="1" outlineLevel="3" x14ac:dyDescent="0.25">
      <c r="A633" s="45"/>
      <c r="B633" s="54"/>
      <c r="C633" s="47">
        <f t="shared" ref="C633:C696" si="132">INT($C$29)+3</f>
        <v>4</v>
      </c>
      <c r="D633" s="73"/>
      <c r="E633" s="70"/>
      <c r="F633" s="70" t="s">
        <v>1407</v>
      </c>
      <c r="G633" s="73"/>
      <c r="H633" s="76" t="s">
        <v>675</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32"/>
        <v>4</v>
      </c>
      <c r="D634" s="73"/>
      <c r="E634" s="70"/>
      <c r="F634" s="70" t="s">
        <v>1408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32"/>
        <v>4</v>
      </c>
      <c r="D635" s="73"/>
      <c r="E635" s="70"/>
      <c r="F635" s="70" t="s">
        <v>1409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32"/>
        <v>4</v>
      </c>
      <c r="D636" s="73"/>
      <c r="E636" s="70"/>
      <c r="F636" s="70" t="s">
        <v>1410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32"/>
        <v>4</v>
      </c>
      <c r="D637" s="73"/>
      <c r="E637" s="70"/>
      <c r="F637" s="70" t="s">
        <v>1411</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32"/>
        <v>4</v>
      </c>
      <c r="D638" s="73"/>
      <c r="E638" s="70"/>
      <c r="F638" s="70" t="s">
        <v>1412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32"/>
        <v>4</v>
      </c>
      <c r="D639" s="73"/>
      <c r="E639" s="70"/>
      <c r="F639" s="70" t="s">
        <v>1413</v>
      </c>
      <c r="G639" s="73"/>
      <c r="H639" s="76" t="s">
        <v>675</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32"/>
        <v>4</v>
      </c>
      <c r="D640" s="73"/>
      <c r="E640" s="70"/>
      <c r="F640" s="70" t="s">
        <v>1414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132"/>
        <v>4</v>
      </c>
      <c r="D641" s="73"/>
      <c r="E641" s="70"/>
      <c r="F641" s="70" t="s">
        <v>1415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32"/>
        <v>4</v>
      </c>
      <c r="D642" s="73"/>
      <c r="E642" s="70"/>
      <c r="F642" s="70" t="s">
        <v>1416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32"/>
        <v>4</v>
      </c>
      <c r="D643" s="73"/>
      <c r="E643" s="70"/>
      <c r="F643" s="70" t="s">
        <v>1417</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32"/>
        <v>4</v>
      </c>
      <c r="D644" s="73"/>
      <c r="E644" s="70"/>
      <c r="F644" s="70" t="s">
        <v>1418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32"/>
        <v>4</v>
      </c>
      <c r="D645" s="73"/>
      <c r="E645" s="70"/>
      <c r="F645" s="70" t="s">
        <v>1419</v>
      </c>
      <c r="G645" s="73"/>
      <c r="H645" s="76" t="s">
        <v>675</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32"/>
        <v>4</v>
      </c>
      <c r="D646" s="73"/>
      <c r="E646" s="70"/>
      <c r="F646" s="70" t="s">
        <v>1420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132"/>
        <v>4</v>
      </c>
      <c r="D647" s="73"/>
      <c r="E647" s="70"/>
      <c r="F647" s="70" t="s">
        <v>1421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32"/>
        <v>4</v>
      </c>
      <c r="D648" s="73"/>
      <c r="E648" s="70"/>
      <c r="F648" s="70" t="s">
        <v>1422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v>4</v>
      </c>
      <c r="B649" s="54"/>
      <c r="C649" s="47">
        <f t="shared" si="132"/>
        <v>4</v>
      </c>
      <c r="D649" s="73"/>
      <c r="E649" s="70"/>
      <c r="F649" s="70" t="s">
        <v>1423</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f>A649</f>
        <v>4</v>
      </c>
      <c r="B650" s="54"/>
      <c r="C650" s="47">
        <f t="shared" si="132"/>
        <v>4</v>
      </c>
      <c r="D650" s="73"/>
      <c r="E650" s="70"/>
      <c r="F650" s="70" t="s">
        <v>1424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32"/>
        <v>4</v>
      </c>
      <c r="D651" s="73"/>
      <c r="E651" s="70"/>
      <c r="F651" s="70" t="s">
        <v>1425</v>
      </c>
      <c r="G651" s="73"/>
      <c r="H651" s="76" t="s">
        <v>675</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32"/>
        <v>4</v>
      </c>
      <c r="D652" s="73"/>
      <c r="E652" s="70"/>
      <c r="F652" s="70" t="s">
        <v>1426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c r="B653" s="54"/>
      <c r="C653" s="47">
        <f t="shared" si="132"/>
        <v>4</v>
      </c>
      <c r="D653" s="73"/>
      <c r="E653" s="70"/>
      <c r="F653" s="70" t="s">
        <v>1427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32"/>
        <v>4</v>
      </c>
      <c r="D654" s="73"/>
      <c r="E654" s="70"/>
      <c r="F654" s="70" t="s">
        <v>1428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v>4</v>
      </c>
      <c r="B655" s="54"/>
      <c r="C655" s="47">
        <f t="shared" si="132"/>
        <v>4</v>
      </c>
      <c r="D655" s="73"/>
      <c r="E655" s="70"/>
      <c r="F655" s="70" t="s">
        <v>1429</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f>A655</f>
        <v>4</v>
      </c>
      <c r="B656" s="54"/>
      <c r="C656" s="47">
        <f t="shared" si="132"/>
        <v>4</v>
      </c>
      <c r="D656" s="73"/>
      <c r="E656" s="70"/>
      <c r="F656" s="70" t="s">
        <v>1430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32"/>
        <v>4</v>
      </c>
      <c r="D657" s="73"/>
      <c r="E657" s="70"/>
      <c r="F657" s="70" t="s">
        <v>1431</v>
      </c>
      <c r="G657" s="73"/>
      <c r="H657" s="76" t="s">
        <v>675</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32"/>
        <v>4</v>
      </c>
      <c r="D658" s="73"/>
      <c r="E658" s="70"/>
      <c r="F658" s="70" t="s">
        <v>1432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132"/>
        <v>4</v>
      </c>
      <c r="D659" s="73"/>
      <c r="E659" s="70"/>
      <c r="F659" s="70" t="s">
        <v>1433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32"/>
        <v>4</v>
      </c>
      <c r="D660" s="73"/>
      <c r="E660" s="70"/>
      <c r="F660" s="70" t="s">
        <v>1434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v>4</v>
      </c>
      <c r="B661" s="54"/>
      <c r="C661" s="47">
        <f t="shared" si="132"/>
        <v>4</v>
      </c>
      <c r="D661" s="73"/>
      <c r="E661" s="70"/>
      <c r="F661" s="70" t="s">
        <v>1435</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f>A661</f>
        <v>4</v>
      </c>
      <c r="B662" s="54"/>
      <c r="C662" s="47">
        <f t="shared" si="132"/>
        <v>4</v>
      </c>
      <c r="D662" s="73"/>
      <c r="E662" s="70"/>
      <c r="F662" s="70" t="s">
        <v>1436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32"/>
        <v>4</v>
      </c>
      <c r="D663" s="73"/>
      <c r="E663" s="70"/>
      <c r="F663" s="70" t="s">
        <v>1437</v>
      </c>
      <c r="G663" s="73"/>
      <c r="H663" s="76" t="s">
        <v>675</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32"/>
        <v>4</v>
      </c>
      <c r="D664" s="73"/>
      <c r="E664" s="70"/>
      <c r="F664" s="70" t="s">
        <v>1438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32"/>
        <v>4</v>
      </c>
      <c r="D665" s="73"/>
      <c r="E665" s="70"/>
      <c r="F665" s="70" t="s">
        <v>1439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32"/>
        <v>4</v>
      </c>
      <c r="D666" s="73"/>
      <c r="E666" s="70"/>
      <c r="F666" s="70" t="s">
        <v>1440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v>4</v>
      </c>
      <c r="B667" s="54"/>
      <c r="C667" s="47">
        <f t="shared" si="132"/>
        <v>4</v>
      </c>
      <c r="D667" s="73"/>
      <c r="E667" s="70"/>
      <c r="F667" s="70" t="s">
        <v>1441</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f>A667</f>
        <v>4</v>
      </c>
      <c r="B668" s="54"/>
      <c r="C668" s="47">
        <f t="shared" si="132"/>
        <v>4</v>
      </c>
      <c r="D668" s="73"/>
      <c r="E668" s="70"/>
      <c r="F668" s="70" t="s">
        <v>1442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32"/>
        <v>4</v>
      </c>
      <c r="D669" s="73"/>
      <c r="E669" s="70"/>
      <c r="F669" s="70" t="s">
        <v>1443</v>
      </c>
      <c r="G669" s="73"/>
      <c r="H669" s="76" t="s">
        <v>675</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32"/>
        <v>4</v>
      </c>
      <c r="D670" s="73"/>
      <c r="E670" s="70"/>
      <c r="F670" s="70" t="s">
        <v>1444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32"/>
        <v>4</v>
      </c>
      <c r="D671" s="73"/>
      <c r="E671" s="70"/>
      <c r="F671" s="70" t="s">
        <v>1445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32"/>
        <v>4</v>
      </c>
      <c r="D672" s="73"/>
      <c r="E672" s="70"/>
      <c r="F672" s="70" t="s">
        <v>1446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v>4</v>
      </c>
      <c r="B673" s="54"/>
      <c r="C673" s="47">
        <f t="shared" si="132"/>
        <v>4</v>
      </c>
      <c r="D673" s="73"/>
      <c r="E673" s="70"/>
      <c r="F673" s="70" t="s">
        <v>1447</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f>A673</f>
        <v>4</v>
      </c>
      <c r="B674" s="54"/>
      <c r="C674" s="47">
        <f t="shared" si="132"/>
        <v>4</v>
      </c>
      <c r="D674" s="73"/>
      <c r="E674" s="70"/>
      <c r="F674" s="70" t="s">
        <v>1448</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32"/>
        <v>4</v>
      </c>
      <c r="D675" s="73"/>
      <c r="E675" s="70"/>
      <c r="F675" s="70" t="s">
        <v>1449</v>
      </c>
      <c r="G675" s="73"/>
      <c r="H675" s="76" t="s">
        <v>675</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32"/>
        <v>4</v>
      </c>
      <c r="D676" s="73"/>
      <c r="E676" s="70"/>
      <c r="F676" s="70" t="s">
        <v>1450</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32"/>
        <v>4</v>
      </c>
      <c r="D677" s="73"/>
      <c r="E677" s="70"/>
      <c r="F677" s="70" t="s">
        <v>1451</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32"/>
        <v>4</v>
      </c>
      <c r="D678" s="73"/>
      <c r="E678" s="70"/>
      <c r="F678" s="70" t="s">
        <v>1452</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v>4</v>
      </c>
      <c r="B679" s="54"/>
      <c r="C679" s="47">
        <f t="shared" si="132"/>
        <v>4</v>
      </c>
      <c r="D679" s="73"/>
      <c r="E679" s="70"/>
      <c r="F679" s="70" t="s">
        <v>1453</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f>A679</f>
        <v>4</v>
      </c>
      <c r="B680" s="54"/>
      <c r="C680" s="47">
        <f t="shared" si="132"/>
        <v>4</v>
      </c>
      <c r="D680" s="73"/>
      <c r="E680" s="70"/>
      <c r="F680" s="70" t="s">
        <v>1454</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2" x14ac:dyDescent="0.25">
      <c r="A681" s="45"/>
      <c r="B681" s="54"/>
      <c r="C681" s="47">
        <f t="shared" ref="C681:C686" si="133">INT($C$29)+2</f>
        <v>3</v>
      </c>
      <c r="D681" s="73"/>
      <c r="E681" s="70"/>
      <c r="F681" s="70" t="s">
        <v>1455</v>
      </c>
      <c r="G681" s="73"/>
      <c r="H681" s="76" t="s">
        <v>1456</v>
      </c>
      <c r="I681" s="96"/>
      <c r="J681" s="96"/>
      <c r="K681" s="76"/>
      <c r="L681" s="76"/>
      <c r="M681" s="76"/>
      <c r="N681" s="76"/>
      <c r="O681" s="76"/>
      <c r="P681" s="76"/>
      <c r="Q681" s="76"/>
      <c r="R681" s="76"/>
      <c r="S681" s="76"/>
      <c r="T681" s="76"/>
      <c r="U681" s="269">
        <f>U$781</f>
        <v>0</v>
      </c>
      <c r="V681" s="269">
        <f t="shared" ref="V681:AB681" si="134">V$781</f>
        <v>0</v>
      </c>
      <c r="W681" s="269">
        <f t="shared" si="134"/>
        <v>0</v>
      </c>
      <c r="X681" s="269">
        <f t="shared" si="134"/>
        <v>0</v>
      </c>
      <c r="Y681" s="269">
        <f t="shared" si="134"/>
        <v>0</v>
      </c>
      <c r="Z681" s="269">
        <f t="shared" si="134"/>
        <v>0</v>
      </c>
      <c r="AA681" s="269">
        <f t="shared" si="134"/>
        <v>0</v>
      </c>
      <c r="AB681" s="269">
        <f t="shared" si="134"/>
        <v>0</v>
      </c>
      <c r="AC681" s="76"/>
      <c r="AD681" s="97" t="s">
        <v>1457</v>
      </c>
      <c r="AE681" s="76"/>
      <c r="AF681" s="269">
        <f>AF$781</f>
        <v>1</v>
      </c>
      <c r="AG681" s="269">
        <f>AG$781</f>
        <v>1</v>
      </c>
      <c r="AH681" s="73"/>
      <c r="AI681" s="57"/>
      <c r="AJ681" s="45"/>
      <c r="AK681" s="45"/>
      <c r="AL681" s="45"/>
    </row>
    <row r="682" spans="1:38" hidden="1" outlineLevel="2" x14ac:dyDescent="0.25">
      <c r="A682" s="45"/>
      <c r="B682" s="54"/>
      <c r="C682" s="47">
        <f t="shared" si="133"/>
        <v>3</v>
      </c>
      <c r="D682" s="73"/>
      <c r="E682" s="70"/>
      <c r="F682" s="70" t="s">
        <v>1458</v>
      </c>
      <c r="G682" s="73"/>
      <c r="H682" s="76" t="s">
        <v>1459</v>
      </c>
      <c r="I682" s="96"/>
      <c r="J682" s="96"/>
      <c r="K682" s="76"/>
      <c r="L682" s="76"/>
      <c r="M682" s="76"/>
      <c r="N682" s="76"/>
      <c r="O682" s="76"/>
      <c r="P682" s="76"/>
      <c r="Q682" s="76"/>
      <c r="R682" s="76"/>
      <c r="S682" s="76"/>
      <c r="T682" s="76"/>
      <c r="U682" s="269">
        <f>U$782</f>
        <v>-0.71226</v>
      </c>
      <c r="V682" s="269">
        <f t="shared" ref="V682:AB682" si="135">V$782</f>
        <v>-0.71226</v>
      </c>
      <c r="W682" s="269">
        <f t="shared" si="135"/>
        <v>-0.71226</v>
      </c>
      <c r="X682" s="269">
        <f t="shared" si="135"/>
        <v>-0.21895000000000001</v>
      </c>
      <c r="Y682" s="269">
        <f t="shared" si="135"/>
        <v>-0.21895000000000001</v>
      </c>
      <c r="Z682" s="269">
        <f t="shared" si="135"/>
        <v>-0.21895000000000001</v>
      </c>
      <c r="AA682" s="269">
        <f t="shared" si="135"/>
        <v>-0.21895000000000001</v>
      </c>
      <c r="AB682" s="269">
        <f t="shared" si="135"/>
        <v>-0.21895000000000001</v>
      </c>
      <c r="AC682" s="76"/>
      <c r="AD682" s="76"/>
      <c r="AE682" s="76"/>
      <c r="AF682" s="269">
        <f>AF$782</f>
        <v>1</v>
      </c>
      <c r="AG682" s="269">
        <f>AG$782</f>
        <v>1</v>
      </c>
      <c r="AH682" s="73"/>
      <c r="AI682" s="57"/>
      <c r="AJ682" s="45"/>
      <c r="AK682" s="45"/>
      <c r="AL682" s="45"/>
    </row>
    <row r="683" spans="1:38" hidden="1" outlineLevel="2" x14ac:dyDescent="0.25">
      <c r="A683" s="45"/>
      <c r="B683" s="54"/>
      <c r="C683" s="47">
        <f t="shared" si="133"/>
        <v>3</v>
      </c>
      <c r="D683" s="73"/>
      <c r="E683" s="70"/>
      <c r="F683" s="70" t="s">
        <v>1460</v>
      </c>
      <c r="G683" s="73"/>
      <c r="H683" s="76" t="s">
        <v>1461</v>
      </c>
      <c r="I683" s="96"/>
      <c r="J683" s="96"/>
      <c r="K683" s="76"/>
      <c r="L683" s="76"/>
      <c r="M683" s="76"/>
      <c r="N683" s="76"/>
      <c r="O683" s="76"/>
      <c r="P683" s="76"/>
      <c r="Q683" s="76"/>
      <c r="R683" s="76"/>
      <c r="S683" s="76"/>
      <c r="T683" s="76"/>
      <c r="U683" s="269">
        <f>U$783</f>
        <v>-0.90173999999999999</v>
      </c>
      <c r="V683" s="269">
        <f t="shared" ref="V683:AB683" si="136">V$783</f>
        <v>-0.90173999999999999</v>
      </c>
      <c r="W683" s="269">
        <f t="shared" si="136"/>
        <v>-0.90173999999999999</v>
      </c>
      <c r="X683" s="269">
        <f t="shared" si="136"/>
        <v>-0.37940000000000002</v>
      </c>
      <c r="Y683" s="269">
        <f t="shared" si="136"/>
        <v>-0.37940000000000002</v>
      </c>
      <c r="Z683" s="269">
        <f t="shared" si="136"/>
        <v>-0.37940000000000002</v>
      </c>
      <c r="AA683" s="269">
        <f t="shared" si="136"/>
        <v>-0.37940000000000002</v>
      </c>
      <c r="AB683" s="269">
        <f t="shared" si="136"/>
        <v>-0.37940000000000002</v>
      </c>
      <c r="AC683" s="76"/>
      <c r="AD683" s="76"/>
      <c r="AE683" s="76"/>
      <c r="AF683" s="269">
        <f>AF$783</f>
        <v>1</v>
      </c>
      <c r="AG683" s="269">
        <f>AG$783</f>
        <v>1</v>
      </c>
      <c r="AH683" s="73"/>
      <c r="AI683" s="57"/>
      <c r="AJ683" s="45"/>
      <c r="AK683" s="45"/>
      <c r="AL683" s="45"/>
    </row>
    <row r="684" spans="1:38" hidden="1" outlineLevel="2" x14ac:dyDescent="0.25">
      <c r="A684" s="45"/>
      <c r="B684" s="54"/>
      <c r="C684" s="47">
        <f t="shared" si="133"/>
        <v>3</v>
      </c>
      <c r="D684" s="73"/>
      <c r="E684" s="70"/>
      <c r="F684" s="70" t="s">
        <v>1462</v>
      </c>
      <c r="G684" s="73"/>
      <c r="H684" s="76" t="s">
        <v>1463</v>
      </c>
      <c r="I684" s="96"/>
      <c r="J684" s="96"/>
      <c r="K684" s="76"/>
      <c r="L684" s="76"/>
      <c r="M684" s="76"/>
      <c r="N684" s="76"/>
      <c r="O684" s="76"/>
      <c r="P684" s="76"/>
      <c r="Q684" s="76"/>
      <c r="R684" s="76"/>
      <c r="S684" s="76"/>
      <c r="T684" s="76"/>
      <c r="U684" s="269">
        <f>$782:$782</f>
        <v>-0.71226</v>
      </c>
      <c r="V684" s="269">
        <f t="shared" ref="V684:AB684" si="137">$782:$782</f>
        <v>-0.71226</v>
      </c>
      <c r="W684" s="269">
        <f t="shared" si="137"/>
        <v>-0.71226</v>
      </c>
      <c r="X684" s="269">
        <f t="shared" si="137"/>
        <v>-0.21895000000000001</v>
      </c>
      <c r="Y684" s="269">
        <f t="shared" si="137"/>
        <v>-0.21895000000000001</v>
      </c>
      <c r="Z684" s="269">
        <f t="shared" si="137"/>
        <v>-0.21895000000000001</v>
      </c>
      <c r="AA684" s="269">
        <f t="shared" si="137"/>
        <v>-0.21895000000000001</v>
      </c>
      <c r="AB684" s="269">
        <f t="shared" si="137"/>
        <v>-0.21895000000000001</v>
      </c>
      <c r="AC684" s="76"/>
      <c r="AD684" s="76"/>
      <c r="AE684" s="76"/>
      <c r="AF684" s="269">
        <f>$782:$782</f>
        <v>1</v>
      </c>
      <c r="AG684" s="269">
        <f>$782:$782</f>
        <v>1</v>
      </c>
      <c r="AH684" s="73"/>
      <c r="AI684" s="57"/>
      <c r="AJ684" s="45"/>
      <c r="AK684" s="45"/>
      <c r="AL684" s="45"/>
    </row>
    <row r="685" spans="1:38" hidden="1" outlineLevel="2" x14ac:dyDescent="0.25">
      <c r="A685" s="45">
        <v>4</v>
      </c>
      <c r="B685" s="54"/>
      <c r="C685" s="47">
        <f t="shared" si="133"/>
        <v>3</v>
      </c>
      <c r="D685" s="73"/>
      <c r="E685" s="70"/>
      <c r="F685" s="70" t="s">
        <v>1464</v>
      </c>
      <c r="G685" s="73"/>
      <c r="H685" s="76" t="s">
        <v>1465</v>
      </c>
      <c r="I685" s="96"/>
      <c r="J685" s="96"/>
      <c r="K685" s="76"/>
      <c r="L685" s="76"/>
      <c r="M685" s="76"/>
      <c r="N685" s="76"/>
      <c r="O685" s="76"/>
      <c r="P685" s="76"/>
      <c r="Q685" s="76"/>
      <c r="R685" s="76"/>
      <c r="S685" s="76"/>
      <c r="T685" s="76"/>
      <c r="U685" s="269">
        <f>$783:$783</f>
        <v>-0.90173999999999999</v>
      </c>
      <c r="V685" s="269">
        <f t="shared" ref="V685:AB686" si="138">$783:$783</f>
        <v>-0.90173999999999999</v>
      </c>
      <c r="W685" s="269">
        <f t="shared" si="138"/>
        <v>-0.90173999999999999</v>
      </c>
      <c r="X685" s="269">
        <f t="shared" si="138"/>
        <v>-0.37940000000000002</v>
      </c>
      <c r="Y685" s="269">
        <f t="shared" si="138"/>
        <v>-0.37940000000000002</v>
      </c>
      <c r="Z685" s="269">
        <f t="shared" si="138"/>
        <v>-0.37940000000000002</v>
      </c>
      <c r="AA685" s="269">
        <f t="shared" si="138"/>
        <v>-0.37940000000000002</v>
      </c>
      <c r="AB685" s="269">
        <f t="shared" si="138"/>
        <v>-0.37940000000000002</v>
      </c>
      <c r="AC685" s="76"/>
      <c r="AD685" s="76"/>
      <c r="AE685" s="76"/>
      <c r="AF685" s="269">
        <f>$783:$783</f>
        <v>1</v>
      </c>
      <c r="AG685" s="269">
        <f>$783:$783</f>
        <v>1</v>
      </c>
      <c r="AH685" s="73"/>
      <c r="AI685" s="57"/>
      <c r="AJ685" s="45"/>
      <c r="AK685" s="45"/>
      <c r="AL685" s="45"/>
    </row>
    <row r="686" spans="1:38" hidden="1" outlineLevel="2" x14ac:dyDescent="0.25">
      <c r="A686" s="45">
        <f>A685</f>
        <v>4</v>
      </c>
      <c r="B686" s="54"/>
      <c r="C686" s="47">
        <f t="shared" si="133"/>
        <v>3</v>
      </c>
      <c r="D686" s="73"/>
      <c r="E686" s="70"/>
      <c r="F686" s="70" t="s">
        <v>1466</v>
      </c>
      <c r="G686" s="73"/>
      <c r="H686" s="76" t="s">
        <v>1467</v>
      </c>
      <c r="I686" s="96"/>
      <c r="J686" s="96"/>
      <c r="K686" s="76"/>
      <c r="L686" s="76"/>
      <c r="M686" s="76"/>
      <c r="N686" s="76"/>
      <c r="O686" s="76"/>
      <c r="P686" s="76"/>
      <c r="Q686" s="76"/>
      <c r="R686" s="76"/>
      <c r="S686" s="76"/>
      <c r="T686" s="76"/>
      <c r="U686" s="269">
        <f>$783:$783</f>
        <v>-0.90173999999999999</v>
      </c>
      <c r="V686" s="269">
        <f t="shared" si="138"/>
        <v>-0.90173999999999999</v>
      </c>
      <c r="W686" s="269">
        <f t="shared" si="138"/>
        <v>-0.90173999999999999</v>
      </c>
      <c r="X686" s="269">
        <f t="shared" si="138"/>
        <v>-0.37940000000000002</v>
      </c>
      <c r="Y686" s="269">
        <f t="shared" si="138"/>
        <v>-0.37940000000000002</v>
      </c>
      <c r="Z686" s="269">
        <f t="shared" si="138"/>
        <v>-0.37940000000000002</v>
      </c>
      <c r="AA686" s="269">
        <f t="shared" si="138"/>
        <v>-0.37940000000000002</v>
      </c>
      <c r="AB686" s="269">
        <f t="shared" si="138"/>
        <v>-0.37940000000000002</v>
      </c>
      <c r="AC686" s="76"/>
      <c r="AD686" s="76"/>
      <c r="AE686" s="76"/>
      <c r="AF686" s="269">
        <f>$783:$783</f>
        <v>1</v>
      </c>
      <c r="AG686" s="269">
        <f>$783:$783</f>
        <v>1</v>
      </c>
      <c r="AH686" s="73"/>
      <c r="AI686" s="57"/>
      <c r="AJ686" s="45"/>
      <c r="AK686" s="45"/>
      <c r="AL686" s="45"/>
    </row>
    <row r="687" spans="1:38" hidden="1" outlineLevel="3" x14ac:dyDescent="0.25">
      <c r="A687" s="45"/>
      <c r="B687" s="54"/>
      <c r="C687" s="47">
        <f t="shared" si="132"/>
        <v>4</v>
      </c>
      <c r="D687" s="73"/>
      <c r="E687" s="70"/>
      <c r="F687" s="70" t="s">
        <v>1468</v>
      </c>
      <c r="G687" s="73"/>
      <c r="H687" s="76" t="s">
        <v>675</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32"/>
        <v>4</v>
      </c>
      <c r="D688" s="73"/>
      <c r="E688" s="70"/>
      <c r="F688" s="70" t="s">
        <v>1469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32"/>
        <v>4</v>
      </c>
      <c r="D689" s="73"/>
      <c r="E689" s="70"/>
      <c r="F689" s="70" t="s">
        <v>1470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32"/>
        <v>4</v>
      </c>
      <c r="D690" s="73"/>
      <c r="E690" s="70"/>
      <c r="F690" s="70" t="s">
        <v>1471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32"/>
        <v>4</v>
      </c>
      <c r="D691" s="73"/>
      <c r="E691" s="70"/>
      <c r="F691" s="70" t="s">
        <v>1472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32"/>
        <v>4</v>
      </c>
      <c r="D692" s="73"/>
      <c r="E692" s="70"/>
      <c r="F692" s="70" t="s">
        <v>1473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32"/>
        <v>4</v>
      </c>
      <c r="D693" s="73"/>
      <c r="E693" s="70"/>
      <c r="F693" s="70" t="s">
        <v>1474</v>
      </c>
      <c r="G693" s="73"/>
      <c r="H693" s="76" t="s">
        <v>675</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32"/>
        <v>4</v>
      </c>
      <c r="D694" s="73"/>
      <c r="E694" s="70"/>
      <c r="F694" s="70" t="s">
        <v>1475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32"/>
        <v>4</v>
      </c>
      <c r="D695" s="73"/>
      <c r="E695" s="70"/>
      <c r="F695" s="70" t="s">
        <v>1476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32"/>
        <v>4</v>
      </c>
      <c r="D696" s="73"/>
      <c r="E696" s="70"/>
      <c r="F696" s="70" t="s">
        <v>1477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ref="C697:C722" si="139">INT($C$29)+3</f>
        <v>4</v>
      </c>
      <c r="D697" s="73"/>
      <c r="E697" s="70"/>
      <c r="F697" s="70" t="s">
        <v>1478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39"/>
        <v>4</v>
      </c>
      <c r="D698" s="73"/>
      <c r="E698" s="70"/>
      <c r="F698" s="70" t="s">
        <v>1479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39"/>
        <v>4</v>
      </c>
      <c r="D699" s="73"/>
      <c r="E699" s="70"/>
      <c r="F699" s="70" t="s">
        <v>1480</v>
      </c>
      <c r="G699" s="73"/>
      <c r="H699" s="76" t="s">
        <v>2838</v>
      </c>
      <c r="I699" s="96"/>
      <c r="J699" s="96"/>
      <c r="K699" s="76"/>
      <c r="L699" s="76"/>
      <c r="M699" s="76"/>
      <c r="N699" s="76"/>
      <c r="O699" s="76"/>
      <c r="P699" s="76"/>
      <c r="Q699" s="76"/>
      <c r="R699" s="76"/>
      <c r="S699" s="76"/>
      <c r="T699" s="76"/>
      <c r="U699" s="289">
        <v>1</v>
      </c>
      <c r="V699" s="349">
        <f t="shared" ref="V699:W699" si="140">U699</f>
        <v>1</v>
      </c>
      <c r="W699" s="349">
        <f t="shared" si="140"/>
        <v>1</v>
      </c>
      <c r="X699" s="349">
        <f t="shared" ref="X699" si="141">W699</f>
        <v>1</v>
      </c>
      <c r="Y699" s="349">
        <f t="shared" ref="Y699" si="142">X699</f>
        <v>1</v>
      </c>
      <c r="Z699" s="349">
        <f t="shared" ref="Z699" si="143">Y699</f>
        <v>1</v>
      </c>
      <c r="AA699" s="349">
        <f t="shared" ref="AA699" si="144">Z699</f>
        <v>1</v>
      </c>
      <c r="AB699" s="349">
        <f t="shared" ref="AB699" si="145">AA699</f>
        <v>1</v>
      </c>
      <c r="AC699" s="76"/>
      <c r="AD699" s="97" t="s">
        <v>2844</v>
      </c>
      <c r="AE699" s="76"/>
      <c r="AF699" s="97">
        <v>1</v>
      </c>
      <c r="AG699" s="97">
        <v>1</v>
      </c>
      <c r="AH699" s="73"/>
      <c r="AI699" s="57"/>
      <c r="AJ699" s="45"/>
      <c r="AK699" s="45"/>
      <c r="AL699" s="45"/>
    </row>
    <row r="700" spans="1:38" hidden="1" outlineLevel="3" x14ac:dyDescent="0.25">
      <c r="A700" s="45"/>
      <c r="B700" s="54"/>
      <c r="C700" s="47">
        <f t="shared" si="139"/>
        <v>4</v>
      </c>
      <c r="D700" s="73"/>
      <c r="E700" s="70"/>
      <c r="F700" s="70" t="s">
        <v>1481</v>
      </c>
      <c r="G700" s="73"/>
      <c r="H700" s="76" t="s">
        <v>2839</v>
      </c>
      <c r="I700" s="96"/>
      <c r="J700" s="96"/>
      <c r="K700" s="76"/>
      <c r="L700" s="76"/>
      <c r="M700" s="76"/>
      <c r="N700" s="76"/>
      <c r="O700" s="76"/>
      <c r="P700" s="76"/>
      <c r="Q700" s="76"/>
      <c r="R700" s="76"/>
      <c r="S700" s="76"/>
      <c r="T700" s="76"/>
      <c r="U700" s="289">
        <v>0.95399999999999996</v>
      </c>
      <c r="V700" s="349">
        <f t="shared" ref="V700:W704" si="146">U700</f>
        <v>0.95399999999999996</v>
      </c>
      <c r="W700" s="349">
        <f t="shared" si="146"/>
        <v>0.95399999999999996</v>
      </c>
      <c r="X700" s="349">
        <f t="shared" ref="X700:X704" si="147">W700</f>
        <v>0.95399999999999996</v>
      </c>
      <c r="Y700" s="349">
        <f t="shared" ref="Y700:Y704" si="148">X700</f>
        <v>0.95399999999999996</v>
      </c>
      <c r="Z700" s="349">
        <f t="shared" ref="Z700:Z704" si="149">Y700</f>
        <v>0.95399999999999996</v>
      </c>
      <c r="AA700" s="349">
        <f t="shared" ref="AA700:AA704" si="150">Z700</f>
        <v>0.95399999999999996</v>
      </c>
      <c r="AB700" s="349">
        <f t="shared" ref="AB700:AB704" si="151">AA700</f>
        <v>0.95399999999999996</v>
      </c>
      <c r="AC700" s="76"/>
      <c r="AD700" s="76"/>
      <c r="AE700" s="76"/>
      <c r="AF700" s="97">
        <v>1</v>
      </c>
      <c r="AG700" s="97">
        <v>1</v>
      </c>
      <c r="AH700" s="73"/>
      <c r="AI700" s="57"/>
      <c r="AJ700" s="45"/>
      <c r="AK700" s="45"/>
      <c r="AL700" s="45"/>
    </row>
    <row r="701" spans="1:38" hidden="1" outlineLevel="3" x14ac:dyDescent="0.25">
      <c r="A701" s="45"/>
      <c r="B701" s="54"/>
      <c r="C701" s="47">
        <f t="shared" si="139"/>
        <v>4</v>
      </c>
      <c r="D701" s="73"/>
      <c r="E701" s="70"/>
      <c r="F701" s="70" t="s">
        <v>1482</v>
      </c>
      <c r="G701" s="73"/>
      <c r="H701" s="76" t="s">
        <v>2840</v>
      </c>
      <c r="I701" s="96"/>
      <c r="J701" s="96"/>
      <c r="K701" s="76"/>
      <c r="L701" s="76"/>
      <c r="M701" s="76"/>
      <c r="N701" s="76"/>
      <c r="O701" s="76"/>
      <c r="P701" s="76"/>
      <c r="Q701" s="76"/>
      <c r="R701" s="76"/>
      <c r="S701" s="76"/>
      <c r="T701" s="76"/>
      <c r="U701" s="289">
        <v>0.90800000000000003</v>
      </c>
      <c r="V701" s="349">
        <f t="shared" si="146"/>
        <v>0.90800000000000003</v>
      </c>
      <c r="W701" s="349">
        <f t="shared" si="146"/>
        <v>0.90800000000000003</v>
      </c>
      <c r="X701" s="349">
        <f t="shared" si="147"/>
        <v>0.90800000000000003</v>
      </c>
      <c r="Y701" s="349">
        <f t="shared" si="148"/>
        <v>0.90800000000000003</v>
      </c>
      <c r="Z701" s="349">
        <f t="shared" si="149"/>
        <v>0.90800000000000003</v>
      </c>
      <c r="AA701" s="349">
        <f t="shared" si="150"/>
        <v>0.90800000000000003</v>
      </c>
      <c r="AB701" s="349">
        <f t="shared" si="151"/>
        <v>0.90800000000000003</v>
      </c>
      <c r="AC701" s="76"/>
      <c r="AD701" s="76"/>
      <c r="AE701" s="76"/>
      <c r="AF701" s="97">
        <v>1</v>
      </c>
      <c r="AG701" s="97">
        <v>1</v>
      </c>
      <c r="AH701" s="73"/>
      <c r="AI701" s="57"/>
      <c r="AJ701" s="45"/>
      <c r="AK701" s="45"/>
      <c r="AL701" s="45"/>
    </row>
    <row r="702" spans="1:38" hidden="1" outlineLevel="3" x14ac:dyDescent="0.25">
      <c r="A702" s="45"/>
      <c r="B702" s="54"/>
      <c r="C702" s="47">
        <f t="shared" si="139"/>
        <v>4</v>
      </c>
      <c r="D702" s="73"/>
      <c r="E702" s="70"/>
      <c r="F702" s="70" t="s">
        <v>1483</v>
      </c>
      <c r="G702" s="73"/>
      <c r="H702" s="76" t="s">
        <v>2841</v>
      </c>
      <c r="I702" s="96"/>
      <c r="J702" s="96"/>
      <c r="K702" s="76"/>
      <c r="L702" s="76"/>
      <c r="M702" s="76"/>
      <c r="N702" s="76"/>
      <c r="O702" s="76"/>
      <c r="P702" s="76"/>
      <c r="Q702" s="76"/>
      <c r="R702" s="76"/>
      <c r="S702" s="76"/>
      <c r="T702" s="76"/>
      <c r="U702" s="289">
        <v>0.97</v>
      </c>
      <c r="V702" s="349">
        <f t="shared" si="146"/>
        <v>0.97</v>
      </c>
      <c r="W702" s="349">
        <f t="shared" si="146"/>
        <v>0.97</v>
      </c>
      <c r="X702" s="349">
        <f t="shared" si="147"/>
        <v>0.97</v>
      </c>
      <c r="Y702" s="349">
        <f t="shared" si="148"/>
        <v>0.97</v>
      </c>
      <c r="Z702" s="349">
        <f t="shared" si="149"/>
        <v>0.97</v>
      </c>
      <c r="AA702" s="349">
        <f t="shared" si="150"/>
        <v>0.97</v>
      </c>
      <c r="AB702" s="349">
        <f t="shared" si="151"/>
        <v>0.97</v>
      </c>
      <c r="AC702" s="76"/>
      <c r="AD702" s="76"/>
      <c r="AE702" s="76"/>
      <c r="AF702" s="97">
        <v>1</v>
      </c>
      <c r="AG702" s="97">
        <v>1</v>
      </c>
      <c r="AH702" s="73"/>
      <c r="AI702" s="57"/>
      <c r="AJ702" s="45"/>
      <c r="AK702" s="45"/>
      <c r="AL702" s="45"/>
    </row>
    <row r="703" spans="1:38" hidden="1" outlineLevel="3" x14ac:dyDescent="0.25">
      <c r="A703" s="45">
        <v>4</v>
      </c>
      <c r="B703" s="54"/>
      <c r="C703" s="47">
        <f t="shared" si="139"/>
        <v>4</v>
      </c>
      <c r="D703" s="73"/>
      <c r="E703" s="70"/>
      <c r="F703" s="70" t="s">
        <v>1484</v>
      </c>
      <c r="G703" s="73"/>
      <c r="H703" s="76" t="s">
        <v>2842</v>
      </c>
      <c r="I703" s="96"/>
      <c r="J703" s="96"/>
      <c r="K703" s="76"/>
      <c r="L703" s="76"/>
      <c r="M703" s="76"/>
      <c r="N703" s="76"/>
      <c r="O703" s="76"/>
      <c r="P703" s="76"/>
      <c r="Q703" s="76"/>
      <c r="R703" s="76"/>
      <c r="S703" s="76"/>
      <c r="T703" s="76"/>
      <c r="U703" s="289">
        <v>0.92400000000000004</v>
      </c>
      <c r="V703" s="349">
        <f t="shared" si="146"/>
        <v>0.92400000000000004</v>
      </c>
      <c r="W703" s="349">
        <f t="shared" si="146"/>
        <v>0.92400000000000004</v>
      </c>
      <c r="X703" s="349">
        <f t="shared" si="147"/>
        <v>0.92400000000000004</v>
      </c>
      <c r="Y703" s="349">
        <f t="shared" si="148"/>
        <v>0.92400000000000004</v>
      </c>
      <c r="Z703" s="349">
        <f t="shared" si="149"/>
        <v>0.92400000000000004</v>
      </c>
      <c r="AA703" s="349">
        <f t="shared" si="150"/>
        <v>0.92400000000000004</v>
      </c>
      <c r="AB703" s="349">
        <f t="shared" si="151"/>
        <v>0.92400000000000004</v>
      </c>
      <c r="AC703" s="76"/>
      <c r="AD703" s="76"/>
      <c r="AE703" s="76"/>
      <c r="AF703" s="97">
        <v>1</v>
      </c>
      <c r="AG703" s="97">
        <v>1</v>
      </c>
      <c r="AH703" s="73"/>
      <c r="AI703" s="57"/>
      <c r="AJ703" s="45"/>
      <c r="AK703" s="45"/>
      <c r="AL703" s="45"/>
    </row>
    <row r="704" spans="1:38" hidden="1" outlineLevel="3" x14ac:dyDescent="0.25">
      <c r="A704" s="45">
        <f>A703</f>
        <v>4</v>
      </c>
      <c r="B704" s="54"/>
      <c r="C704" s="47">
        <f t="shared" si="139"/>
        <v>4</v>
      </c>
      <c r="D704" s="73"/>
      <c r="E704" s="70"/>
      <c r="F704" s="70" t="s">
        <v>1485</v>
      </c>
      <c r="G704" s="73"/>
      <c r="H704" s="76" t="s">
        <v>2843</v>
      </c>
      <c r="I704" s="96"/>
      <c r="J704" s="96"/>
      <c r="K704" s="76"/>
      <c r="L704" s="76"/>
      <c r="M704" s="76"/>
      <c r="N704" s="76"/>
      <c r="O704" s="76"/>
      <c r="P704" s="76"/>
      <c r="Q704" s="76"/>
      <c r="R704" s="76"/>
      <c r="S704" s="76"/>
      <c r="T704" s="76"/>
      <c r="U704" s="289">
        <v>0.94</v>
      </c>
      <c r="V704" s="349">
        <f t="shared" si="146"/>
        <v>0.94</v>
      </c>
      <c r="W704" s="349">
        <f t="shared" si="146"/>
        <v>0.94</v>
      </c>
      <c r="X704" s="349">
        <f t="shared" si="147"/>
        <v>0.94</v>
      </c>
      <c r="Y704" s="349">
        <f t="shared" si="148"/>
        <v>0.94</v>
      </c>
      <c r="Z704" s="349">
        <f t="shared" si="149"/>
        <v>0.94</v>
      </c>
      <c r="AA704" s="349">
        <f t="shared" si="150"/>
        <v>0.94</v>
      </c>
      <c r="AB704" s="349">
        <f t="shared" si="151"/>
        <v>0.94</v>
      </c>
      <c r="AC704" s="76"/>
      <c r="AD704" s="76"/>
      <c r="AE704" s="76"/>
      <c r="AF704" s="97">
        <v>1</v>
      </c>
      <c r="AG704" s="97">
        <v>1</v>
      </c>
      <c r="AH704" s="73"/>
      <c r="AI704" s="57"/>
      <c r="AJ704" s="45"/>
      <c r="AK704" s="45"/>
      <c r="AL704" s="45"/>
    </row>
    <row r="705" spans="1:38" hidden="1" outlineLevel="2" x14ac:dyDescent="0.25">
      <c r="A705" s="45"/>
      <c r="B705" s="54"/>
      <c r="C705" s="47">
        <f t="shared" ref="C705:C716" si="152">INT($C$29)+2</f>
        <v>3</v>
      </c>
      <c r="D705" s="73"/>
      <c r="E705" s="70"/>
      <c r="F705" s="70" t="s">
        <v>1486</v>
      </c>
      <c r="G705" s="73"/>
      <c r="H705" s="76" t="s">
        <v>1487</v>
      </c>
      <c r="I705" s="96" t="s">
        <v>767</v>
      </c>
      <c r="J705" s="96" t="s">
        <v>1227</v>
      </c>
      <c r="K705" s="76"/>
      <c r="L705" s="76"/>
      <c r="M705" s="76"/>
      <c r="N705" s="76"/>
      <c r="O705" s="76"/>
      <c r="P705" s="76"/>
      <c r="Q705" s="76"/>
      <c r="R705" s="76"/>
      <c r="S705" s="76"/>
      <c r="T705" s="76"/>
      <c r="U705" s="97">
        <v>0</v>
      </c>
      <c r="V705" s="97">
        <v>0</v>
      </c>
      <c r="W705" s="97">
        <v>0</v>
      </c>
      <c r="X705" s="263">
        <f t="shared" ref="X705:AB716" si="153">W705</f>
        <v>0</v>
      </c>
      <c r="Y705" s="263">
        <f t="shared" si="153"/>
        <v>0</v>
      </c>
      <c r="Z705" s="263">
        <f t="shared" si="153"/>
        <v>0</v>
      </c>
      <c r="AA705" s="263">
        <f t="shared" si="153"/>
        <v>0</v>
      </c>
      <c r="AB705" s="263">
        <f t="shared" si="153"/>
        <v>0</v>
      </c>
      <c r="AC705" s="76"/>
      <c r="AD705" s="97" t="s">
        <v>1488</v>
      </c>
      <c r="AE705" s="76"/>
      <c r="AF705" s="97">
        <v>1</v>
      </c>
      <c r="AG705" s="97">
        <v>1</v>
      </c>
      <c r="AH705" s="73"/>
      <c r="AI705" s="57"/>
      <c r="AJ705" s="45"/>
      <c r="AK705" s="45"/>
      <c r="AL705" s="45"/>
    </row>
    <row r="706" spans="1:38" hidden="1" outlineLevel="2" x14ac:dyDescent="0.25">
      <c r="A706" s="45"/>
      <c r="B706" s="54"/>
      <c r="C706" s="47">
        <f t="shared" si="152"/>
        <v>3</v>
      </c>
      <c r="D706" s="73"/>
      <c r="E706" s="70"/>
      <c r="F706" s="70" t="s">
        <v>1489</v>
      </c>
      <c r="G706" s="73"/>
      <c r="H706" s="76" t="s">
        <v>1490</v>
      </c>
      <c r="I706" s="96" t="s">
        <v>767</v>
      </c>
      <c r="J706" s="96" t="s">
        <v>1227</v>
      </c>
      <c r="K706" s="76"/>
      <c r="L706" s="76"/>
      <c r="M706" s="76"/>
      <c r="N706" s="76"/>
      <c r="O706" s="76"/>
      <c r="P706" s="76"/>
      <c r="Q706" s="76"/>
      <c r="R706" s="76"/>
      <c r="S706" s="76"/>
      <c r="T706" s="76"/>
      <c r="U706" s="97">
        <v>-0.26400000000000001</v>
      </c>
      <c r="V706" s="97">
        <v>-0.26400000000000001</v>
      </c>
      <c r="W706" s="97">
        <v>-0.26400000000000001</v>
      </c>
      <c r="X706" s="263">
        <f t="shared" si="153"/>
        <v>-0.26400000000000001</v>
      </c>
      <c r="Y706" s="263">
        <f t="shared" si="153"/>
        <v>-0.26400000000000001</v>
      </c>
      <c r="Z706" s="263">
        <f t="shared" si="153"/>
        <v>-0.26400000000000001</v>
      </c>
      <c r="AA706" s="263">
        <f t="shared" si="153"/>
        <v>-0.26400000000000001</v>
      </c>
      <c r="AB706" s="263">
        <f t="shared" si="153"/>
        <v>-0.26400000000000001</v>
      </c>
      <c r="AC706" s="76"/>
      <c r="AD706" s="97" t="s">
        <v>1491</v>
      </c>
      <c r="AE706" s="76"/>
      <c r="AF706" s="97">
        <v>1</v>
      </c>
      <c r="AG706" s="97">
        <v>1</v>
      </c>
      <c r="AH706" s="73"/>
      <c r="AI706" s="57"/>
      <c r="AJ706" s="45"/>
      <c r="AK706" s="45"/>
      <c r="AL706" s="45"/>
    </row>
    <row r="707" spans="1:38" hidden="1" outlineLevel="2" x14ac:dyDescent="0.25">
      <c r="A707" s="45"/>
      <c r="B707" s="54"/>
      <c r="C707" s="47">
        <f t="shared" si="152"/>
        <v>3</v>
      </c>
      <c r="D707" s="73"/>
      <c r="E707" s="70"/>
      <c r="F707" s="70" t="s">
        <v>1492</v>
      </c>
      <c r="G707" s="73"/>
      <c r="H707" s="76" t="s">
        <v>1493</v>
      </c>
      <c r="I707" s="96" t="s">
        <v>767</v>
      </c>
      <c r="J707" s="96" t="s">
        <v>1227</v>
      </c>
      <c r="K707" s="76"/>
      <c r="L707" s="76"/>
      <c r="M707" s="76"/>
      <c r="N707" s="76"/>
      <c r="O707" s="76"/>
      <c r="P707" s="76"/>
      <c r="Q707" s="76"/>
      <c r="R707" s="76"/>
      <c r="S707" s="76"/>
      <c r="T707" s="76"/>
      <c r="U707" s="97">
        <v>-0.4</v>
      </c>
      <c r="V707" s="97">
        <v>-0.4</v>
      </c>
      <c r="W707" s="97">
        <v>-0.4</v>
      </c>
      <c r="X707" s="263">
        <f t="shared" si="153"/>
        <v>-0.4</v>
      </c>
      <c r="Y707" s="263">
        <f t="shared" si="153"/>
        <v>-0.4</v>
      </c>
      <c r="Z707" s="263">
        <f t="shared" si="153"/>
        <v>-0.4</v>
      </c>
      <c r="AA707" s="263">
        <f t="shared" si="153"/>
        <v>-0.4</v>
      </c>
      <c r="AB707" s="263">
        <f t="shared" si="153"/>
        <v>-0.4</v>
      </c>
      <c r="AC707" s="76"/>
      <c r="AD707" s="271" t="s">
        <v>1494</v>
      </c>
      <c r="AE707" s="76"/>
      <c r="AF707" s="97">
        <v>1</v>
      </c>
      <c r="AG707" s="97">
        <v>1</v>
      </c>
      <c r="AH707" s="73"/>
      <c r="AI707" s="57"/>
      <c r="AJ707" s="45"/>
      <c r="AK707" s="45"/>
      <c r="AL707" s="45"/>
    </row>
    <row r="708" spans="1:38" hidden="1" outlineLevel="2" x14ac:dyDescent="0.25">
      <c r="A708" s="45"/>
      <c r="B708" s="54"/>
      <c r="C708" s="47">
        <f t="shared" si="152"/>
        <v>3</v>
      </c>
      <c r="D708" s="73"/>
      <c r="E708" s="70"/>
      <c r="F708" s="70" t="s">
        <v>1495</v>
      </c>
      <c r="G708" s="73"/>
      <c r="H708" s="76" t="s">
        <v>1496</v>
      </c>
      <c r="I708" s="96" t="s">
        <v>767</v>
      </c>
      <c r="J708" s="96" t="s">
        <v>1227</v>
      </c>
      <c r="K708" s="76"/>
      <c r="L708" s="76"/>
      <c r="M708" s="76"/>
      <c r="N708" s="76"/>
      <c r="O708" s="76"/>
      <c r="P708" s="76"/>
      <c r="Q708" s="76"/>
      <c r="R708" s="76"/>
      <c r="S708" s="76"/>
      <c r="T708" s="76"/>
      <c r="U708" s="97">
        <v>-0.17799999999999999</v>
      </c>
      <c r="V708" s="97">
        <v>-0.17799999999999999</v>
      </c>
      <c r="W708" s="97">
        <v>-0.17799999999999999</v>
      </c>
      <c r="X708" s="263">
        <f t="shared" si="153"/>
        <v>-0.17799999999999999</v>
      </c>
      <c r="Y708" s="263">
        <f t="shared" si="153"/>
        <v>-0.17799999999999999</v>
      </c>
      <c r="Z708" s="263">
        <f t="shared" si="153"/>
        <v>-0.17799999999999999</v>
      </c>
      <c r="AA708" s="263">
        <f t="shared" si="153"/>
        <v>-0.17799999999999999</v>
      </c>
      <c r="AB708" s="263">
        <f t="shared" si="153"/>
        <v>-0.17799999999999999</v>
      </c>
      <c r="AC708" s="76"/>
      <c r="AD708" s="97" t="s">
        <v>1497</v>
      </c>
      <c r="AE708" s="76"/>
      <c r="AF708" s="97">
        <v>1</v>
      </c>
      <c r="AG708" s="97">
        <v>1</v>
      </c>
      <c r="AH708" s="73"/>
      <c r="AI708" s="57"/>
      <c r="AJ708" s="45"/>
      <c r="AK708" s="45"/>
      <c r="AL708" s="45"/>
    </row>
    <row r="709" spans="1:38" hidden="1" outlineLevel="2" x14ac:dyDescent="0.25">
      <c r="A709" s="45">
        <v>4</v>
      </c>
      <c r="B709" s="54"/>
      <c r="C709" s="47">
        <f t="shared" si="152"/>
        <v>3</v>
      </c>
      <c r="D709" s="73"/>
      <c r="E709" s="70"/>
      <c r="F709" s="70" t="s">
        <v>1498</v>
      </c>
      <c r="G709" s="73"/>
      <c r="H709" s="76" t="s">
        <v>1499</v>
      </c>
      <c r="I709" s="96" t="s">
        <v>767</v>
      </c>
      <c r="J709" s="96" t="s">
        <v>1227</v>
      </c>
      <c r="K709" s="76"/>
      <c r="L709" s="76"/>
      <c r="M709" s="76"/>
      <c r="N709" s="76"/>
      <c r="O709" s="76"/>
      <c r="P709" s="76"/>
      <c r="Q709" s="76"/>
      <c r="R709" s="76"/>
      <c r="S709" s="76"/>
      <c r="T709" s="76"/>
      <c r="U709" s="97">
        <v>-0.26400000000000001</v>
      </c>
      <c r="V709" s="97">
        <v>-0.26400000000000001</v>
      </c>
      <c r="W709" s="97">
        <v>-0.26400000000000001</v>
      </c>
      <c r="X709" s="263">
        <f t="shared" si="153"/>
        <v>-0.26400000000000001</v>
      </c>
      <c r="Y709" s="263">
        <f t="shared" si="153"/>
        <v>-0.26400000000000001</v>
      </c>
      <c r="Z709" s="263">
        <f t="shared" si="153"/>
        <v>-0.26400000000000001</v>
      </c>
      <c r="AA709" s="263">
        <f t="shared" si="153"/>
        <v>-0.26400000000000001</v>
      </c>
      <c r="AB709" s="263">
        <f t="shared" si="153"/>
        <v>-0.26400000000000001</v>
      </c>
      <c r="AC709" s="76"/>
      <c r="AD709" s="97"/>
      <c r="AE709" s="76"/>
      <c r="AF709" s="97">
        <v>1</v>
      </c>
      <c r="AG709" s="97">
        <v>1</v>
      </c>
      <c r="AH709" s="73"/>
      <c r="AI709" s="57"/>
      <c r="AJ709" s="45"/>
      <c r="AK709" s="45"/>
      <c r="AL709" s="45"/>
    </row>
    <row r="710" spans="1:38" hidden="1" outlineLevel="2" x14ac:dyDescent="0.25">
      <c r="A710" s="45">
        <f>A709</f>
        <v>4</v>
      </c>
      <c r="B710" s="54"/>
      <c r="C710" s="47">
        <f t="shared" si="152"/>
        <v>3</v>
      </c>
      <c r="D710" s="73"/>
      <c r="E710" s="70"/>
      <c r="F710" s="70" t="s">
        <v>1500</v>
      </c>
      <c r="G710" s="73"/>
      <c r="H710" s="76" t="s">
        <v>1501</v>
      </c>
      <c r="I710" s="96" t="s">
        <v>767</v>
      </c>
      <c r="J710" s="96" t="s">
        <v>1227</v>
      </c>
      <c r="K710" s="76"/>
      <c r="L710" s="76"/>
      <c r="M710" s="76"/>
      <c r="N710" s="76"/>
      <c r="O710" s="76"/>
      <c r="P710" s="76"/>
      <c r="Q710" s="76"/>
      <c r="R710" s="76"/>
      <c r="S710" s="76"/>
      <c r="T710" s="76"/>
      <c r="U710" s="97">
        <v>-0.17799999999999999</v>
      </c>
      <c r="V710" s="97">
        <v>-0.17799999999999999</v>
      </c>
      <c r="W710" s="97">
        <v>-0.17799999999999999</v>
      </c>
      <c r="X710" s="263">
        <f t="shared" si="153"/>
        <v>-0.17799999999999999</v>
      </c>
      <c r="Y710" s="263">
        <f t="shared" si="153"/>
        <v>-0.17799999999999999</v>
      </c>
      <c r="Z710" s="263">
        <f t="shared" si="153"/>
        <v>-0.17799999999999999</v>
      </c>
      <c r="AA710" s="263">
        <f t="shared" si="153"/>
        <v>-0.17799999999999999</v>
      </c>
      <c r="AB710" s="263">
        <f t="shared" si="153"/>
        <v>-0.17799999999999999</v>
      </c>
      <c r="AC710" s="76"/>
      <c r="AD710" s="97"/>
      <c r="AE710" s="76"/>
      <c r="AF710" s="97">
        <v>1</v>
      </c>
      <c r="AG710" s="97">
        <v>1</v>
      </c>
      <c r="AH710" s="73"/>
      <c r="AI710" s="57"/>
      <c r="AJ710" s="45"/>
      <c r="AK710" s="45"/>
      <c r="AL710" s="45"/>
    </row>
    <row r="711" spans="1:38" hidden="1" outlineLevel="2" x14ac:dyDescent="0.25">
      <c r="A711" s="45"/>
      <c r="B711" s="54"/>
      <c r="C711" s="47">
        <f t="shared" si="152"/>
        <v>3</v>
      </c>
      <c r="D711" s="73"/>
      <c r="E711" s="70"/>
      <c r="F711" s="70" t="s">
        <v>1502</v>
      </c>
      <c r="G711" s="73"/>
      <c r="H711" s="76" t="s">
        <v>1503</v>
      </c>
      <c r="I711" s="96" t="s">
        <v>1504</v>
      </c>
      <c r="J711" s="96" t="s">
        <v>1227</v>
      </c>
      <c r="K711" s="76"/>
      <c r="L711" s="76"/>
      <c r="M711" s="76"/>
      <c r="N711" s="76"/>
      <c r="O711" s="76"/>
      <c r="P711" s="76"/>
      <c r="Q711" s="76"/>
      <c r="R711" s="76"/>
      <c r="S711" s="76"/>
      <c r="T711" s="76"/>
      <c r="U711" s="97">
        <v>0</v>
      </c>
      <c r="V711" s="97">
        <v>0</v>
      </c>
      <c r="W711" s="97">
        <v>0</v>
      </c>
      <c r="X711" s="263">
        <f t="shared" si="153"/>
        <v>0</v>
      </c>
      <c r="Y711" s="263">
        <f t="shared" si="153"/>
        <v>0</v>
      </c>
      <c r="Z711" s="263">
        <f t="shared" si="153"/>
        <v>0</v>
      </c>
      <c r="AA711" s="263">
        <f t="shared" si="153"/>
        <v>0</v>
      </c>
      <c r="AB711" s="263">
        <f t="shared" si="153"/>
        <v>0</v>
      </c>
      <c r="AC711" s="76"/>
      <c r="AD711" s="97" t="s">
        <v>1488</v>
      </c>
      <c r="AE711" s="76"/>
      <c r="AF711" s="97">
        <v>1</v>
      </c>
      <c r="AG711" s="97">
        <v>1</v>
      </c>
      <c r="AH711" s="73"/>
      <c r="AI711" s="57"/>
      <c r="AJ711" s="45"/>
      <c r="AK711" s="45"/>
      <c r="AL711" s="45"/>
    </row>
    <row r="712" spans="1:38" hidden="1" outlineLevel="2" x14ac:dyDescent="0.25">
      <c r="A712" s="45"/>
      <c r="B712" s="54"/>
      <c r="C712" s="47">
        <f t="shared" si="152"/>
        <v>3</v>
      </c>
      <c r="D712" s="73"/>
      <c r="E712" s="70"/>
      <c r="F712" s="70" t="s">
        <v>1505</v>
      </c>
      <c r="G712" s="73"/>
      <c r="H712" s="76" t="s">
        <v>1506</v>
      </c>
      <c r="I712" s="96" t="s">
        <v>1504</v>
      </c>
      <c r="J712" s="96" t="s">
        <v>1227</v>
      </c>
      <c r="K712" s="76"/>
      <c r="L712" s="76"/>
      <c r="M712" s="76"/>
      <c r="N712" s="76"/>
      <c r="O712" s="76"/>
      <c r="P712" s="76"/>
      <c r="Q712" s="76"/>
      <c r="R712" s="76"/>
      <c r="S712" s="76"/>
      <c r="T712" s="76"/>
      <c r="U712" s="97">
        <v>0.43</v>
      </c>
      <c r="V712" s="97">
        <v>0.43</v>
      </c>
      <c r="W712" s="97">
        <v>0.43</v>
      </c>
      <c r="X712" s="263">
        <f t="shared" si="153"/>
        <v>0.43</v>
      </c>
      <c r="Y712" s="263">
        <f t="shared" si="153"/>
        <v>0.43</v>
      </c>
      <c r="Z712" s="263">
        <f t="shared" si="153"/>
        <v>0.43</v>
      </c>
      <c r="AA712" s="263">
        <f t="shared" si="153"/>
        <v>0.43</v>
      </c>
      <c r="AB712" s="263">
        <f t="shared" si="153"/>
        <v>0.43</v>
      </c>
      <c r="AC712" s="76"/>
      <c r="AD712" s="97" t="s">
        <v>1491</v>
      </c>
      <c r="AE712" s="76"/>
      <c r="AF712" s="97">
        <v>1</v>
      </c>
      <c r="AG712" s="97">
        <v>1</v>
      </c>
      <c r="AH712" s="73"/>
      <c r="AI712" s="57"/>
      <c r="AJ712" s="45"/>
      <c r="AK712" s="45"/>
      <c r="AL712" s="45"/>
    </row>
    <row r="713" spans="1:38" hidden="1" outlineLevel="2" x14ac:dyDescent="0.25">
      <c r="A713" s="45"/>
      <c r="B713" s="54"/>
      <c r="C713" s="47">
        <f t="shared" si="152"/>
        <v>3</v>
      </c>
      <c r="D713" s="73"/>
      <c r="E713" s="70"/>
      <c r="F713" s="70" t="s">
        <v>1507</v>
      </c>
      <c r="G713" s="73"/>
      <c r="H713" s="76" t="s">
        <v>1508</v>
      </c>
      <c r="I713" s="96" t="s">
        <v>1504</v>
      </c>
      <c r="J713" s="96" t="s">
        <v>1227</v>
      </c>
      <c r="K713" s="76"/>
      <c r="L713" s="76"/>
      <c r="M713" s="76"/>
      <c r="N713" s="76"/>
      <c r="O713" s="76"/>
      <c r="P713" s="76"/>
      <c r="Q713" s="76"/>
      <c r="R713" s="76"/>
      <c r="S713" s="76"/>
      <c r="T713" s="76"/>
      <c r="U713" s="97">
        <v>0.8</v>
      </c>
      <c r="V713" s="97">
        <v>0.8</v>
      </c>
      <c r="W713" s="97">
        <v>0.8</v>
      </c>
      <c r="X713" s="263">
        <f t="shared" si="153"/>
        <v>0.8</v>
      </c>
      <c r="Y713" s="263">
        <f t="shared" si="153"/>
        <v>0.8</v>
      </c>
      <c r="Z713" s="263">
        <f t="shared" si="153"/>
        <v>0.8</v>
      </c>
      <c r="AA713" s="263">
        <f t="shared" si="153"/>
        <v>0.8</v>
      </c>
      <c r="AB713" s="263">
        <f t="shared" si="153"/>
        <v>0.8</v>
      </c>
      <c r="AC713" s="76"/>
      <c r="AD713" s="271" t="s">
        <v>1494</v>
      </c>
      <c r="AE713" s="76"/>
      <c r="AF713" s="97">
        <v>1</v>
      </c>
      <c r="AG713" s="97">
        <v>1</v>
      </c>
      <c r="AH713" s="73"/>
      <c r="AI713" s="57"/>
      <c r="AJ713" s="45"/>
      <c r="AK713" s="45"/>
      <c r="AL713" s="45"/>
    </row>
    <row r="714" spans="1:38" hidden="1" outlineLevel="2" x14ac:dyDescent="0.25">
      <c r="A714" s="45"/>
      <c r="B714" s="54"/>
      <c r="C714" s="47">
        <f t="shared" si="152"/>
        <v>3</v>
      </c>
      <c r="D714" s="73"/>
      <c r="E714" s="70"/>
      <c r="F714" s="70" t="s">
        <v>1509</v>
      </c>
      <c r="G714" s="73"/>
      <c r="H714" s="76" t="s">
        <v>1510</v>
      </c>
      <c r="I714" s="96" t="s">
        <v>1504</v>
      </c>
      <c r="J714" s="96" t="s">
        <v>1227</v>
      </c>
      <c r="K714" s="76"/>
      <c r="L714" s="76"/>
      <c r="M714" s="76"/>
      <c r="N714" s="76"/>
      <c r="O714" s="76"/>
      <c r="P714" s="76"/>
      <c r="Q714" s="76"/>
      <c r="R714" s="76"/>
      <c r="S714" s="76"/>
      <c r="T714" s="76"/>
      <c r="U714" s="97">
        <v>8.9999999999999993E-3</v>
      </c>
      <c r="V714" s="97">
        <v>8.9999999999999993E-3</v>
      </c>
      <c r="W714" s="97">
        <v>8.9999999999999993E-3</v>
      </c>
      <c r="X714" s="263">
        <f t="shared" si="153"/>
        <v>8.9999999999999993E-3</v>
      </c>
      <c r="Y714" s="263">
        <f t="shared" si="153"/>
        <v>8.9999999999999993E-3</v>
      </c>
      <c r="Z714" s="263">
        <f t="shared" si="153"/>
        <v>8.9999999999999993E-3</v>
      </c>
      <c r="AA714" s="263">
        <f t="shared" si="153"/>
        <v>8.9999999999999993E-3</v>
      </c>
      <c r="AB714" s="263">
        <f t="shared" si="153"/>
        <v>8.9999999999999993E-3</v>
      </c>
      <c r="AC714" s="76"/>
      <c r="AD714" s="97" t="s">
        <v>1511</v>
      </c>
      <c r="AE714" s="76"/>
      <c r="AF714" s="97">
        <v>1</v>
      </c>
      <c r="AG714" s="97">
        <v>1</v>
      </c>
      <c r="AH714" s="73"/>
      <c r="AI714" s="57"/>
      <c r="AJ714" s="45"/>
      <c r="AK714" s="45"/>
      <c r="AL714" s="45"/>
    </row>
    <row r="715" spans="1:38" hidden="1" outlineLevel="2" x14ac:dyDescent="0.25">
      <c r="A715" s="45">
        <v>4</v>
      </c>
      <c r="B715" s="54"/>
      <c r="C715" s="47">
        <f t="shared" si="152"/>
        <v>3</v>
      </c>
      <c r="D715" s="73"/>
      <c r="E715" s="70"/>
      <c r="F715" s="70" t="s">
        <v>1512</v>
      </c>
      <c r="G715" s="73"/>
      <c r="H715" s="76" t="s">
        <v>1513</v>
      </c>
      <c r="I715" s="96" t="s">
        <v>1504</v>
      </c>
      <c r="J715" s="96" t="s">
        <v>1227</v>
      </c>
      <c r="K715" s="76"/>
      <c r="L715" s="76"/>
      <c r="M715" s="76"/>
      <c r="N715" s="76"/>
      <c r="O715" s="76"/>
      <c r="P715" s="76"/>
      <c r="Q715" s="76"/>
      <c r="R715" s="76"/>
      <c r="S715" s="76"/>
      <c r="T715" s="76"/>
      <c r="U715" s="97">
        <v>0.48199999999999998</v>
      </c>
      <c r="V715" s="97">
        <v>0.48199999999999998</v>
      </c>
      <c r="W715" s="97">
        <v>0.48199999999999998</v>
      </c>
      <c r="X715" s="263">
        <f t="shared" si="153"/>
        <v>0.48199999999999998</v>
      </c>
      <c r="Y715" s="263">
        <f t="shared" si="153"/>
        <v>0.48199999999999998</v>
      </c>
      <c r="Z715" s="263">
        <f t="shared" si="153"/>
        <v>0.48199999999999998</v>
      </c>
      <c r="AA715" s="263">
        <f t="shared" si="153"/>
        <v>0.48199999999999998</v>
      </c>
      <c r="AB715" s="263">
        <f t="shared" si="153"/>
        <v>0.48199999999999998</v>
      </c>
      <c r="AC715" s="76"/>
      <c r="AD715" s="97"/>
      <c r="AE715" s="76"/>
      <c r="AF715" s="97">
        <v>1</v>
      </c>
      <c r="AG715" s="97">
        <v>1</v>
      </c>
      <c r="AH715" s="73"/>
      <c r="AI715" s="57"/>
      <c r="AJ715" s="45"/>
      <c r="AK715" s="45"/>
      <c r="AL715" s="45"/>
    </row>
    <row r="716" spans="1:38" hidden="1" outlineLevel="2" x14ac:dyDescent="0.25">
      <c r="A716" s="45">
        <f>A715</f>
        <v>4</v>
      </c>
      <c r="B716" s="54"/>
      <c r="C716" s="47">
        <f t="shared" si="152"/>
        <v>3</v>
      </c>
      <c r="D716" s="73"/>
      <c r="E716" s="70"/>
      <c r="F716" s="70" t="s">
        <v>1514</v>
      </c>
      <c r="G716" s="73"/>
      <c r="H716" s="76" t="s">
        <v>1515</v>
      </c>
      <c r="I716" s="96" t="s">
        <v>1504</v>
      </c>
      <c r="J716" s="96" t="s">
        <v>1227</v>
      </c>
      <c r="K716" s="76"/>
      <c r="L716" s="76"/>
      <c r="M716" s="76"/>
      <c r="N716" s="76"/>
      <c r="O716" s="76"/>
      <c r="P716" s="76"/>
      <c r="Q716" s="76"/>
      <c r="R716" s="76"/>
      <c r="S716" s="76"/>
      <c r="T716" s="76"/>
      <c r="U716" s="97">
        <v>0.128</v>
      </c>
      <c r="V716" s="97">
        <v>0.128</v>
      </c>
      <c r="W716" s="97">
        <v>0.128</v>
      </c>
      <c r="X716" s="263">
        <f t="shared" si="153"/>
        <v>0.128</v>
      </c>
      <c r="Y716" s="263">
        <f t="shared" si="153"/>
        <v>0.128</v>
      </c>
      <c r="Z716" s="263">
        <f t="shared" si="153"/>
        <v>0.128</v>
      </c>
      <c r="AA716" s="263">
        <f t="shared" si="153"/>
        <v>0.128</v>
      </c>
      <c r="AB716" s="263">
        <f t="shared" si="153"/>
        <v>0.128</v>
      </c>
      <c r="AC716" s="76"/>
      <c r="AD716" s="97"/>
      <c r="AE716" s="76"/>
      <c r="AF716" s="97">
        <v>1</v>
      </c>
      <c r="AG716" s="97">
        <v>1</v>
      </c>
      <c r="AH716" s="73"/>
      <c r="AI716" s="57"/>
      <c r="AJ716" s="45"/>
      <c r="AK716" s="45"/>
      <c r="AL716" s="45"/>
    </row>
    <row r="717" spans="1:38" hidden="1" outlineLevel="3" x14ac:dyDescent="0.25">
      <c r="A717" s="45"/>
      <c r="B717" s="54"/>
      <c r="C717" s="47">
        <f t="shared" si="139"/>
        <v>4</v>
      </c>
      <c r="D717" s="73"/>
      <c r="E717" s="70"/>
      <c r="F717" s="70" t="s">
        <v>1516</v>
      </c>
      <c r="G717" s="73"/>
      <c r="H717" s="76" t="s">
        <v>675</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39"/>
        <v>4</v>
      </c>
      <c r="D718" s="73"/>
      <c r="E718" s="70"/>
      <c r="F718" s="70" t="s">
        <v>1517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39"/>
        <v>4</v>
      </c>
      <c r="D719" s="73"/>
      <c r="E719" s="70"/>
      <c r="F719" s="70" t="s">
        <v>1518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39"/>
        <v>4</v>
      </c>
      <c r="D720" s="73"/>
      <c r="E720" s="70"/>
      <c r="F720" s="70" t="s">
        <v>1519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39"/>
        <v>4</v>
      </c>
      <c r="D721" s="73"/>
      <c r="E721" s="70"/>
      <c r="F721" s="70" t="s">
        <v>1520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39"/>
        <v>4</v>
      </c>
      <c r="D722" s="73"/>
      <c r="E722" s="70"/>
      <c r="F722" s="70" t="s">
        <v>1521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2" x14ac:dyDescent="0.25">
      <c r="A723" s="45"/>
      <c r="B723" s="54"/>
      <c r="C723" s="47">
        <f t="shared" ref="C723:C746" si="154">INT($C$29)+2</f>
        <v>3</v>
      </c>
      <c r="D723" s="73"/>
      <c r="E723" s="70"/>
      <c r="F723" s="70" t="s">
        <v>1522</v>
      </c>
      <c r="G723" s="73"/>
      <c r="H723" s="76" t="s">
        <v>1523</v>
      </c>
      <c r="I723" s="96"/>
      <c r="J723" s="96" t="s">
        <v>1255</v>
      </c>
      <c r="K723" s="76"/>
      <c r="L723" s="76"/>
      <c r="M723" s="76"/>
      <c r="N723" s="76"/>
      <c r="O723" s="76"/>
      <c r="P723" s="76"/>
      <c r="Q723" s="76"/>
      <c r="R723" s="76"/>
      <c r="S723" s="76"/>
      <c r="T723" s="76"/>
      <c r="U723" s="269">
        <f>U$809</f>
        <v>0.1</v>
      </c>
      <c r="V723" s="269">
        <f t="shared" ref="V723:AB723" si="155">V$809</f>
        <v>0.1</v>
      </c>
      <c r="W723" s="269">
        <f t="shared" si="155"/>
        <v>0.1</v>
      </c>
      <c r="X723" s="269">
        <f t="shared" si="155"/>
        <v>0.1</v>
      </c>
      <c r="Y723" s="269">
        <f t="shared" si="155"/>
        <v>0.1</v>
      </c>
      <c r="Z723" s="269">
        <f t="shared" si="155"/>
        <v>0.1</v>
      </c>
      <c r="AA723" s="269">
        <f t="shared" si="155"/>
        <v>0.1</v>
      </c>
      <c r="AB723" s="269">
        <f t="shared" si="155"/>
        <v>0.1</v>
      </c>
      <c r="AC723" s="76"/>
      <c r="AD723" s="76" t="s">
        <v>1457</v>
      </c>
      <c r="AE723" s="76"/>
      <c r="AF723" s="269">
        <f>AF$809</f>
        <v>1</v>
      </c>
      <c r="AG723" s="269">
        <f>AG$809</f>
        <v>1</v>
      </c>
      <c r="AH723" s="73"/>
      <c r="AI723" s="57"/>
      <c r="AJ723" s="45"/>
      <c r="AK723" s="45"/>
      <c r="AL723" s="45"/>
    </row>
    <row r="724" spans="1:38" hidden="1" outlineLevel="2" x14ac:dyDescent="0.25">
      <c r="A724" s="45"/>
      <c r="B724" s="54"/>
      <c r="C724" s="47">
        <f t="shared" si="154"/>
        <v>3</v>
      </c>
      <c r="D724" s="73"/>
      <c r="E724" s="70"/>
      <c r="F724" s="70" t="s">
        <v>1524</v>
      </c>
      <c r="G724" s="73"/>
      <c r="H724" s="76" t="s">
        <v>1525</v>
      </c>
      <c r="I724" s="96"/>
      <c r="J724" s="96" t="s">
        <v>1255</v>
      </c>
      <c r="K724" s="76"/>
      <c r="L724" s="76"/>
      <c r="M724" s="76"/>
      <c r="N724" s="76"/>
      <c r="O724" s="76"/>
      <c r="P724" s="76"/>
      <c r="Q724" s="76"/>
      <c r="R724" s="76"/>
      <c r="S724" s="76"/>
      <c r="T724" s="76"/>
      <c r="U724" s="269">
        <f>U$810</f>
        <v>8.5000000000000006E-2</v>
      </c>
      <c r="V724" s="269">
        <f t="shared" ref="V724:AB724" si="156">V$810</f>
        <v>8.5000000000000006E-2</v>
      </c>
      <c r="W724" s="269">
        <f t="shared" si="156"/>
        <v>8.5000000000000006E-2</v>
      </c>
      <c r="X724" s="269">
        <f t="shared" si="156"/>
        <v>8.5000000000000006E-2</v>
      </c>
      <c r="Y724" s="269">
        <f t="shared" si="156"/>
        <v>8.5000000000000006E-2</v>
      </c>
      <c r="Z724" s="269">
        <f t="shared" si="156"/>
        <v>8.5000000000000006E-2</v>
      </c>
      <c r="AA724" s="269">
        <f t="shared" si="156"/>
        <v>8.5000000000000006E-2</v>
      </c>
      <c r="AB724" s="269">
        <f t="shared" si="156"/>
        <v>8.5000000000000006E-2</v>
      </c>
      <c r="AC724" s="76"/>
      <c r="AD724" s="76"/>
      <c r="AE724" s="76"/>
      <c r="AF724" s="269">
        <f>AF$810</f>
        <v>1</v>
      </c>
      <c r="AG724" s="269">
        <f>AG$810</f>
        <v>1</v>
      </c>
      <c r="AH724" s="73"/>
      <c r="AI724" s="57"/>
      <c r="AJ724" s="45"/>
      <c r="AK724" s="45"/>
      <c r="AL724" s="45"/>
    </row>
    <row r="725" spans="1:38" hidden="1" outlineLevel="2" x14ac:dyDescent="0.25">
      <c r="A725" s="45"/>
      <c r="B725" s="54"/>
      <c r="C725" s="47">
        <f t="shared" si="154"/>
        <v>3</v>
      </c>
      <c r="D725" s="73"/>
      <c r="E725" s="70"/>
      <c r="F725" s="70" t="s">
        <v>1526</v>
      </c>
      <c r="G725" s="73"/>
      <c r="H725" s="76" t="s">
        <v>1527</v>
      </c>
      <c r="I725" s="96"/>
      <c r="J725" s="96" t="s">
        <v>1255</v>
      </c>
      <c r="K725" s="76"/>
      <c r="L725" s="76"/>
      <c r="M725" s="76"/>
      <c r="N725" s="76"/>
      <c r="O725" s="76"/>
      <c r="P725" s="76"/>
      <c r="Q725" s="76"/>
      <c r="R725" s="76"/>
      <c r="S725" s="76"/>
      <c r="T725" s="76"/>
      <c r="U725" s="269">
        <f>U$811</f>
        <v>7.0000000000000007E-2</v>
      </c>
      <c r="V725" s="269">
        <f t="shared" ref="V725:AB725" si="157">V$811</f>
        <v>7.0000000000000007E-2</v>
      </c>
      <c r="W725" s="269">
        <f t="shared" si="157"/>
        <v>7.0000000000000007E-2</v>
      </c>
      <c r="X725" s="269">
        <f t="shared" si="157"/>
        <v>7.0000000000000007E-2</v>
      </c>
      <c r="Y725" s="269">
        <f t="shared" si="157"/>
        <v>7.0000000000000007E-2</v>
      </c>
      <c r="Z725" s="269">
        <f t="shared" si="157"/>
        <v>7.0000000000000007E-2</v>
      </c>
      <c r="AA725" s="269">
        <f t="shared" si="157"/>
        <v>7.0000000000000007E-2</v>
      </c>
      <c r="AB725" s="269">
        <f t="shared" si="157"/>
        <v>7.0000000000000007E-2</v>
      </c>
      <c r="AC725" s="76"/>
      <c r="AD725" s="76"/>
      <c r="AE725" s="76"/>
      <c r="AF725" s="269">
        <f>AF$811</f>
        <v>1</v>
      </c>
      <c r="AG725" s="269">
        <f>AG$811</f>
        <v>1</v>
      </c>
      <c r="AH725" s="73"/>
      <c r="AI725" s="57"/>
      <c r="AJ725" s="45"/>
      <c r="AK725" s="45"/>
      <c r="AL725" s="45"/>
    </row>
    <row r="726" spans="1:38" hidden="1" outlineLevel="2" x14ac:dyDescent="0.25">
      <c r="A726" s="45"/>
      <c r="B726" s="54"/>
      <c r="C726" s="47">
        <f t="shared" si="154"/>
        <v>3</v>
      </c>
      <c r="D726" s="73"/>
      <c r="E726" s="70"/>
      <c r="F726" s="70" t="s">
        <v>1528</v>
      </c>
      <c r="G726" s="73"/>
      <c r="H726" s="76" t="s">
        <v>1529</v>
      </c>
      <c r="I726" s="96"/>
      <c r="J726" s="96" t="s">
        <v>1255</v>
      </c>
      <c r="K726" s="76"/>
      <c r="L726" s="76"/>
      <c r="M726" s="76"/>
      <c r="N726" s="76"/>
      <c r="O726" s="76"/>
      <c r="P726" s="76"/>
      <c r="Q726" s="76"/>
      <c r="R726" s="76"/>
      <c r="S726" s="76"/>
      <c r="T726" s="76"/>
      <c r="U726" s="269">
        <f>U$810</f>
        <v>8.5000000000000006E-2</v>
      </c>
      <c r="V726" s="269">
        <f t="shared" ref="V726:AB726" si="158">V$810</f>
        <v>8.5000000000000006E-2</v>
      </c>
      <c r="W726" s="269">
        <f t="shared" si="158"/>
        <v>8.5000000000000006E-2</v>
      </c>
      <c r="X726" s="269">
        <f t="shared" si="158"/>
        <v>8.5000000000000006E-2</v>
      </c>
      <c r="Y726" s="269">
        <f t="shared" si="158"/>
        <v>8.5000000000000006E-2</v>
      </c>
      <c r="Z726" s="269">
        <f t="shared" si="158"/>
        <v>8.5000000000000006E-2</v>
      </c>
      <c r="AA726" s="269">
        <f t="shared" si="158"/>
        <v>8.5000000000000006E-2</v>
      </c>
      <c r="AB726" s="269">
        <f t="shared" si="158"/>
        <v>8.5000000000000006E-2</v>
      </c>
      <c r="AC726" s="76"/>
      <c r="AD726" s="76"/>
      <c r="AE726" s="76"/>
      <c r="AF726" s="269">
        <f>AF$810</f>
        <v>1</v>
      </c>
      <c r="AG726" s="269">
        <f>AG$810</f>
        <v>1</v>
      </c>
      <c r="AH726" s="73"/>
      <c r="AI726" s="57"/>
      <c r="AJ726" s="45"/>
      <c r="AK726" s="45"/>
      <c r="AL726" s="45"/>
    </row>
    <row r="727" spans="1:38" hidden="1" outlineLevel="2" x14ac:dyDescent="0.25">
      <c r="A727" s="45">
        <v>4</v>
      </c>
      <c r="B727" s="54"/>
      <c r="C727" s="47">
        <f t="shared" si="154"/>
        <v>3</v>
      </c>
      <c r="D727" s="73"/>
      <c r="E727" s="70"/>
      <c r="F727" s="70" t="s">
        <v>1530</v>
      </c>
      <c r="G727" s="73"/>
      <c r="H727" s="76" t="s">
        <v>1531</v>
      </c>
      <c r="I727" s="96"/>
      <c r="J727" s="96" t="s">
        <v>1255</v>
      </c>
      <c r="K727" s="76"/>
      <c r="L727" s="76"/>
      <c r="M727" s="76"/>
      <c r="N727" s="76"/>
      <c r="O727" s="76"/>
      <c r="P727" s="76"/>
      <c r="Q727" s="76"/>
      <c r="R727" s="76"/>
      <c r="S727" s="76"/>
      <c r="T727" s="76"/>
      <c r="U727" s="269">
        <f>U$811</f>
        <v>7.0000000000000007E-2</v>
      </c>
      <c r="V727" s="269">
        <f t="shared" ref="V727:AB728" si="159">V$811</f>
        <v>7.0000000000000007E-2</v>
      </c>
      <c r="W727" s="269">
        <f t="shared" si="159"/>
        <v>7.0000000000000007E-2</v>
      </c>
      <c r="X727" s="269">
        <f t="shared" si="159"/>
        <v>7.0000000000000007E-2</v>
      </c>
      <c r="Y727" s="269">
        <f t="shared" si="159"/>
        <v>7.0000000000000007E-2</v>
      </c>
      <c r="Z727" s="269">
        <f t="shared" si="159"/>
        <v>7.0000000000000007E-2</v>
      </c>
      <c r="AA727" s="269">
        <f t="shared" si="159"/>
        <v>7.0000000000000007E-2</v>
      </c>
      <c r="AB727" s="269">
        <f t="shared" si="159"/>
        <v>7.0000000000000007E-2</v>
      </c>
      <c r="AC727" s="76"/>
      <c r="AD727" s="76"/>
      <c r="AE727" s="76"/>
      <c r="AF727" s="269">
        <f>AF$811</f>
        <v>1</v>
      </c>
      <c r="AG727" s="269">
        <f>AG$811</f>
        <v>1</v>
      </c>
      <c r="AH727" s="73"/>
      <c r="AI727" s="57"/>
      <c r="AJ727" s="45"/>
      <c r="AK727" s="45"/>
      <c r="AL727" s="45"/>
    </row>
    <row r="728" spans="1:38" hidden="1" outlineLevel="2" x14ac:dyDescent="0.25">
      <c r="A728" s="45">
        <f>A727</f>
        <v>4</v>
      </c>
      <c r="B728" s="54"/>
      <c r="C728" s="47">
        <f t="shared" si="154"/>
        <v>3</v>
      </c>
      <c r="D728" s="73"/>
      <c r="E728" s="70"/>
      <c r="F728" s="70" t="s">
        <v>1532</v>
      </c>
      <c r="G728" s="73"/>
      <c r="H728" s="76" t="s">
        <v>1533</v>
      </c>
      <c r="I728" s="96"/>
      <c r="J728" s="96" t="s">
        <v>1255</v>
      </c>
      <c r="K728" s="76"/>
      <c r="L728" s="76"/>
      <c r="M728" s="76"/>
      <c r="N728" s="76"/>
      <c r="O728" s="76"/>
      <c r="P728" s="76"/>
      <c r="Q728" s="76"/>
      <c r="R728" s="76"/>
      <c r="S728" s="76"/>
      <c r="T728" s="76"/>
      <c r="U728" s="269">
        <f>U$811</f>
        <v>7.0000000000000007E-2</v>
      </c>
      <c r="V728" s="269">
        <f t="shared" si="159"/>
        <v>7.0000000000000007E-2</v>
      </c>
      <c r="W728" s="269">
        <f t="shared" si="159"/>
        <v>7.0000000000000007E-2</v>
      </c>
      <c r="X728" s="269">
        <f t="shared" si="159"/>
        <v>7.0000000000000007E-2</v>
      </c>
      <c r="Y728" s="269">
        <f t="shared" si="159"/>
        <v>7.0000000000000007E-2</v>
      </c>
      <c r="Z728" s="269">
        <f t="shared" si="159"/>
        <v>7.0000000000000007E-2</v>
      </c>
      <c r="AA728" s="269">
        <f t="shared" si="159"/>
        <v>7.0000000000000007E-2</v>
      </c>
      <c r="AB728" s="269">
        <f t="shared" si="159"/>
        <v>7.0000000000000007E-2</v>
      </c>
      <c r="AC728" s="76"/>
      <c r="AD728" s="76"/>
      <c r="AE728" s="76"/>
      <c r="AF728" s="269">
        <f>AF$811</f>
        <v>1</v>
      </c>
      <c r="AG728" s="269">
        <f>AG$811</f>
        <v>1</v>
      </c>
      <c r="AH728" s="73"/>
      <c r="AI728" s="57"/>
      <c r="AJ728" s="45"/>
      <c r="AK728" s="45"/>
      <c r="AL728" s="45"/>
    </row>
    <row r="729" spans="1:38" hidden="1" outlineLevel="2" x14ac:dyDescent="0.25">
      <c r="A729" s="45"/>
      <c r="B729" s="54"/>
      <c r="C729" s="47">
        <f t="shared" si="154"/>
        <v>3</v>
      </c>
      <c r="D729" s="73"/>
      <c r="E729" s="70"/>
      <c r="F729" s="70" t="s">
        <v>1534</v>
      </c>
      <c r="G729" s="73"/>
      <c r="H729" s="76" t="s">
        <v>1535</v>
      </c>
      <c r="I729" s="96" t="s">
        <v>767</v>
      </c>
      <c r="J729" s="96" t="s">
        <v>1227</v>
      </c>
      <c r="K729" s="76"/>
      <c r="L729" s="76"/>
      <c r="M729" s="76"/>
      <c r="N729" s="76"/>
      <c r="O729" s="76"/>
      <c r="P729" s="76"/>
      <c r="Q729" s="76"/>
      <c r="R729" s="76"/>
      <c r="S729" s="76"/>
      <c r="T729" s="76"/>
      <c r="U729" s="269">
        <f>U$813</f>
        <v>0</v>
      </c>
      <c r="V729" s="269">
        <f t="shared" ref="V729:AB729" si="160">V$813</f>
        <v>0</v>
      </c>
      <c r="W729" s="269">
        <f t="shared" si="160"/>
        <v>0</v>
      </c>
      <c r="X729" s="269">
        <f t="shared" si="160"/>
        <v>0</v>
      </c>
      <c r="Y729" s="269">
        <f t="shared" si="160"/>
        <v>0</v>
      </c>
      <c r="Z729" s="269">
        <f t="shared" si="160"/>
        <v>0</v>
      </c>
      <c r="AA729" s="269">
        <f t="shared" si="160"/>
        <v>0</v>
      </c>
      <c r="AB729" s="269">
        <f t="shared" si="160"/>
        <v>0</v>
      </c>
      <c r="AC729" s="76"/>
      <c r="AD729" s="76" t="s">
        <v>1457</v>
      </c>
      <c r="AE729" s="76"/>
      <c r="AF729" s="269">
        <f>AF$813</f>
        <v>1</v>
      </c>
      <c r="AG729" s="269">
        <f>AG$813</f>
        <v>1</v>
      </c>
      <c r="AH729" s="73"/>
      <c r="AI729" s="57"/>
      <c r="AJ729" s="45"/>
      <c r="AK729" s="45"/>
      <c r="AL729" s="45"/>
    </row>
    <row r="730" spans="1:38" hidden="1" outlineLevel="2" x14ac:dyDescent="0.25">
      <c r="A730" s="45"/>
      <c r="B730" s="54"/>
      <c r="C730" s="47">
        <f t="shared" si="154"/>
        <v>3</v>
      </c>
      <c r="D730" s="73"/>
      <c r="E730" s="70"/>
      <c r="F730" s="70" t="s">
        <v>1536</v>
      </c>
      <c r="G730" s="73"/>
      <c r="H730" s="76" t="s">
        <v>1537</v>
      </c>
      <c r="I730" s="96" t="s">
        <v>767</v>
      </c>
      <c r="J730" s="96" t="s">
        <v>1227</v>
      </c>
      <c r="K730" s="76"/>
      <c r="L730" s="76"/>
      <c r="M730" s="76"/>
      <c r="N730" s="76"/>
      <c r="O730" s="76"/>
      <c r="P730" s="76"/>
      <c r="Q730" s="76"/>
      <c r="R730" s="76"/>
      <c r="S730" s="76"/>
      <c r="T730" s="76"/>
      <c r="U730" s="269">
        <f>U$814</f>
        <v>-0.95650000000000002</v>
      </c>
      <c r="V730" s="269">
        <f t="shared" ref="V730:AB730" si="161">V$814</f>
        <v>-0.95650000000000002</v>
      </c>
      <c r="W730" s="269">
        <f t="shared" si="161"/>
        <v>-0.95650000000000002</v>
      </c>
      <c r="X730" s="269">
        <f t="shared" si="161"/>
        <v>-0.95650000000000002</v>
      </c>
      <c r="Y730" s="269">
        <f t="shared" si="161"/>
        <v>-1.0820000000000001</v>
      </c>
      <c r="Z730" s="269">
        <f t="shared" si="161"/>
        <v>-1.0820000000000001</v>
      </c>
      <c r="AA730" s="269">
        <f t="shared" si="161"/>
        <v>-1.0820000000000001</v>
      </c>
      <c r="AB730" s="269">
        <f t="shared" si="161"/>
        <v>-1.0820000000000001</v>
      </c>
      <c r="AC730" s="76"/>
      <c r="AD730" s="76"/>
      <c r="AE730" s="76"/>
      <c r="AF730" s="269">
        <f>AF$814</f>
        <v>1</v>
      </c>
      <c r="AG730" s="269">
        <f>AG$814</f>
        <v>1</v>
      </c>
      <c r="AH730" s="73"/>
      <c r="AI730" s="57"/>
      <c r="AJ730" s="45"/>
      <c r="AK730" s="45"/>
      <c r="AL730" s="45"/>
    </row>
    <row r="731" spans="1:38" hidden="1" outlineLevel="2" x14ac:dyDescent="0.25">
      <c r="A731" s="45"/>
      <c r="B731" s="54"/>
      <c r="C731" s="47">
        <f t="shared" si="154"/>
        <v>3</v>
      </c>
      <c r="D731" s="73"/>
      <c r="E731" s="70"/>
      <c r="F731" s="70" t="s">
        <v>1538</v>
      </c>
      <c r="G731" s="73"/>
      <c r="H731" s="76" t="s">
        <v>1539</v>
      </c>
      <c r="I731" s="96" t="s">
        <v>767</v>
      </c>
      <c r="J731" s="96" t="s">
        <v>1227</v>
      </c>
      <c r="K731" s="76"/>
      <c r="L731" s="76"/>
      <c r="M731" s="76"/>
      <c r="N731" s="76"/>
      <c r="O731" s="76"/>
      <c r="P731" s="76"/>
      <c r="Q731" s="76"/>
      <c r="R731" s="76"/>
      <c r="S731" s="76"/>
      <c r="T731" s="76"/>
      <c r="U731" s="269">
        <f>U$815</f>
        <v>-1.7614000000000001</v>
      </c>
      <c r="V731" s="269">
        <f t="shared" ref="V731:AB731" si="162">V$815</f>
        <v>-1.7614000000000001</v>
      </c>
      <c r="W731" s="269">
        <f t="shared" si="162"/>
        <v>-1.7614000000000001</v>
      </c>
      <c r="X731" s="269">
        <f t="shared" si="162"/>
        <v>-1.7614000000000001</v>
      </c>
      <c r="Y731" s="269">
        <f t="shared" si="162"/>
        <v>-2.0059999999999998</v>
      </c>
      <c r="Z731" s="269">
        <f t="shared" si="162"/>
        <v>-2.0059999999999998</v>
      </c>
      <c r="AA731" s="269">
        <f t="shared" si="162"/>
        <v>-2.0059999999999998</v>
      </c>
      <c r="AB731" s="269">
        <f t="shared" si="162"/>
        <v>-2.0059999999999998</v>
      </c>
      <c r="AC731" s="76"/>
      <c r="AD731" s="76"/>
      <c r="AE731" s="76"/>
      <c r="AF731" s="269">
        <f>AF$815</f>
        <v>1</v>
      </c>
      <c r="AG731" s="269">
        <f>AG$815</f>
        <v>1</v>
      </c>
      <c r="AH731" s="73"/>
      <c r="AI731" s="57"/>
      <c r="AJ731" s="45"/>
      <c r="AK731" s="45"/>
      <c r="AL731" s="45"/>
    </row>
    <row r="732" spans="1:38" hidden="1" outlineLevel="2" x14ac:dyDescent="0.25">
      <c r="A732" s="45"/>
      <c r="B732" s="54"/>
      <c r="C732" s="47">
        <f t="shared" si="154"/>
        <v>3</v>
      </c>
      <c r="D732" s="73"/>
      <c r="E732" s="70"/>
      <c r="F732" s="70" t="s">
        <v>1540</v>
      </c>
      <c r="G732" s="73"/>
      <c r="H732" s="76" t="s">
        <v>1541</v>
      </c>
      <c r="I732" s="96" t="s">
        <v>767</v>
      </c>
      <c r="J732" s="96" t="s">
        <v>1227</v>
      </c>
      <c r="K732" s="76"/>
      <c r="L732" s="76"/>
      <c r="M732" s="76"/>
      <c r="N732" s="76"/>
      <c r="O732" s="76"/>
      <c r="P732" s="76"/>
      <c r="Q732" s="76"/>
      <c r="R732" s="76"/>
      <c r="S732" s="76"/>
      <c r="T732" s="76"/>
      <c r="U732" s="269">
        <f>U$814</f>
        <v>-0.95650000000000002</v>
      </c>
      <c r="V732" s="269">
        <f t="shared" ref="V732:AB732" si="163">V$814</f>
        <v>-0.95650000000000002</v>
      </c>
      <c r="W732" s="269">
        <f t="shared" si="163"/>
        <v>-0.95650000000000002</v>
      </c>
      <c r="X732" s="269">
        <f t="shared" si="163"/>
        <v>-0.95650000000000002</v>
      </c>
      <c r="Y732" s="269">
        <f t="shared" si="163"/>
        <v>-1.0820000000000001</v>
      </c>
      <c r="Z732" s="269">
        <f t="shared" si="163"/>
        <v>-1.0820000000000001</v>
      </c>
      <c r="AA732" s="269">
        <f t="shared" si="163"/>
        <v>-1.0820000000000001</v>
      </c>
      <c r="AB732" s="269">
        <f t="shared" si="163"/>
        <v>-1.0820000000000001</v>
      </c>
      <c r="AC732" s="76"/>
      <c r="AD732" s="76"/>
      <c r="AE732" s="76"/>
      <c r="AF732" s="269">
        <f>AF$814</f>
        <v>1</v>
      </c>
      <c r="AG732" s="269">
        <f>AG$814</f>
        <v>1</v>
      </c>
      <c r="AH732" s="73"/>
      <c r="AI732" s="57"/>
      <c r="AJ732" s="45"/>
      <c r="AK732" s="45"/>
      <c r="AL732" s="45"/>
    </row>
    <row r="733" spans="1:38" hidden="1" outlineLevel="2" x14ac:dyDescent="0.25">
      <c r="A733" s="45">
        <v>4</v>
      </c>
      <c r="B733" s="54"/>
      <c r="C733" s="47">
        <f t="shared" si="154"/>
        <v>3</v>
      </c>
      <c r="D733" s="73"/>
      <c r="E733" s="70"/>
      <c r="F733" s="70" t="s">
        <v>1542</v>
      </c>
      <c r="G733" s="73"/>
      <c r="H733" s="76" t="s">
        <v>1543</v>
      </c>
      <c r="I733" s="96" t="s">
        <v>767</v>
      </c>
      <c r="J733" s="96" t="s">
        <v>1227</v>
      </c>
      <c r="K733" s="76"/>
      <c r="L733" s="76"/>
      <c r="M733" s="76"/>
      <c r="N733" s="76"/>
      <c r="O733" s="76"/>
      <c r="P733" s="76"/>
      <c r="Q733" s="76"/>
      <c r="R733" s="76"/>
      <c r="S733" s="76"/>
      <c r="T733" s="76"/>
      <c r="U733" s="269">
        <f>U$815</f>
        <v>-1.7614000000000001</v>
      </c>
      <c r="V733" s="269">
        <f t="shared" ref="V733:AB734" si="164">V$815</f>
        <v>-1.7614000000000001</v>
      </c>
      <c r="W733" s="269">
        <f t="shared" si="164"/>
        <v>-1.7614000000000001</v>
      </c>
      <c r="X733" s="269">
        <f t="shared" si="164"/>
        <v>-1.7614000000000001</v>
      </c>
      <c r="Y733" s="269">
        <f t="shared" si="164"/>
        <v>-2.0059999999999998</v>
      </c>
      <c r="Z733" s="269">
        <f t="shared" si="164"/>
        <v>-2.0059999999999998</v>
      </c>
      <c r="AA733" s="269">
        <f t="shared" si="164"/>
        <v>-2.0059999999999998</v>
      </c>
      <c r="AB733" s="269">
        <f t="shared" si="164"/>
        <v>-2.0059999999999998</v>
      </c>
      <c r="AC733" s="76"/>
      <c r="AD733" s="76"/>
      <c r="AE733" s="76"/>
      <c r="AF733" s="269">
        <f>AF$815</f>
        <v>1</v>
      </c>
      <c r="AG733" s="269">
        <f>AG$815</f>
        <v>1</v>
      </c>
      <c r="AH733" s="73"/>
      <c r="AI733" s="57"/>
      <c r="AJ733" s="45"/>
      <c r="AK733" s="45"/>
      <c r="AL733" s="45"/>
    </row>
    <row r="734" spans="1:38" hidden="1" outlineLevel="2" x14ac:dyDescent="0.25">
      <c r="A734" s="45">
        <f>A733</f>
        <v>4</v>
      </c>
      <c r="B734" s="54"/>
      <c r="C734" s="47">
        <f t="shared" si="154"/>
        <v>3</v>
      </c>
      <c r="D734" s="73"/>
      <c r="E734" s="70"/>
      <c r="F734" s="70" t="s">
        <v>1544</v>
      </c>
      <c r="G734" s="73"/>
      <c r="H734" s="76" t="s">
        <v>1545</v>
      </c>
      <c r="I734" s="96" t="s">
        <v>767</v>
      </c>
      <c r="J734" s="96" t="s">
        <v>1227</v>
      </c>
      <c r="K734" s="76"/>
      <c r="L734" s="76"/>
      <c r="M734" s="76"/>
      <c r="N734" s="76"/>
      <c r="O734" s="76"/>
      <c r="P734" s="76"/>
      <c r="Q734" s="76"/>
      <c r="R734" s="76"/>
      <c r="S734" s="76"/>
      <c r="T734" s="76"/>
      <c r="U734" s="269">
        <f>U$815</f>
        <v>-1.7614000000000001</v>
      </c>
      <c r="V734" s="269">
        <f t="shared" si="164"/>
        <v>-1.7614000000000001</v>
      </c>
      <c r="W734" s="269">
        <f t="shared" si="164"/>
        <v>-1.7614000000000001</v>
      </c>
      <c r="X734" s="269">
        <f t="shared" si="164"/>
        <v>-1.7614000000000001</v>
      </c>
      <c r="Y734" s="269">
        <f t="shared" si="164"/>
        <v>-2.0059999999999998</v>
      </c>
      <c r="Z734" s="269">
        <f t="shared" si="164"/>
        <v>-2.0059999999999998</v>
      </c>
      <c r="AA734" s="269">
        <f t="shared" si="164"/>
        <v>-2.0059999999999998</v>
      </c>
      <c r="AB734" s="269">
        <f t="shared" si="164"/>
        <v>-2.0059999999999998</v>
      </c>
      <c r="AC734" s="76"/>
      <c r="AD734" s="76"/>
      <c r="AE734" s="76"/>
      <c r="AF734" s="269">
        <f>AF$815</f>
        <v>1</v>
      </c>
      <c r="AG734" s="269">
        <f>AG$815</f>
        <v>1</v>
      </c>
      <c r="AH734" s="73"/>
      <c r="AI734" s="57"/>
      <c r="AJ734" s="45"/>
      <c r="AK734" s="45"/>
      <c r="AL734" s="45"/>
    </row>
    <row r="735" spans="1:38" hidden="1" outlineLevel="2" x14ac:dyDescent="0.25">
      <c r="A735" s="45"/>
      <c r="B735" s="54"/>
      <c r="C735" s="47">
        <f t="shared" si="154"/>
        <v>3</v>
      </c>
      <c r="D735" s="73"/>
      <c r="E735" s="70"/>
      <c r="F735" s="70" t="s">
        <v>1546</v>
      </c>
      <c r="G735" s="73"/>
      <c r="H735" s="76" t="s">
        <v>1547</v>
      </c>
      <c r="I735" s="96" t="s">
        <v>767</v>
      </c>
      <c r="J735" s="96" t="s">
        <v>1227</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1368</v>
      </c>
      <c r="AE735" s="76"/>
      <c r="AF735" s="97">
        <v>1</v>
      </c>
      <c r="AG735" s="97">
        <v>1</v>
      </c>
      <c r="AH735" s="73"/>
      <c r="AI735" s="57"/>
      <c r="AJ735" s="45"/>
      <c r="AK735" s="45"/>
      <c r="AL735" s="45"/>
    </row>
    <row r="736" spans="1:38" hidden="1" outlineLevel="2" x14ac:dyDescent="0.25">
      <c r="A736" s="45"/>
      <c r="B736" s="54"/>
      <c r="C736" s="47">
        <f t="shared" si="154"/>
        <v>3</v>
      </c>
      <c r="D736" s="73"/>
      <c r="E736" s="70"/>
      <c r="F736" s="70" t="s">
        <v>1548</v>
      </c>
      <c r="G736" s="73"/>
      <c r="H736" s="76" t="s">
        <v>1549</v>
      </c>
      <c r="I736" s="96" t="s">
        <v>767</v>
      </c>
      <c r="J736" s="96" t="s">
        <v>1227</v>
      </c>
      <c r="K736" s="76"/>
      <c r="L736" s="76"/>
      <c r="M736" s="76"/>
      <c r="N736" s="76"/>
      <c r="O736" s="76"/>
      <c r="P736" s="76"/>
      <c r="Q736" s="76"/>
      <c r="R736" s="76"/>
      <c r="S736" s="76"/>
      <c r="T736" s="76"/>
      <c r="U736" s="347">
        <v>-4.9400000000000004</v>
      </c>
      <c r="V736" s="349">
        <f t="shared" ref="V736:AB737" si="165">U736</f>
        <v>-4.9400000000000004</v>
      </c>
      <c r="W736" s="349">
        <f t="shared" si="165"/>
        <v>-4.9400000000000004</v>
      </c>
      <c r="X736" s="349">
        <f>Y736</f>
        <v>-6.68</v>
      </c>
      <c r="Y736" s="97">
        <v>-6.68</v>
      </c>
      <c r="Z736" s="263">
        <f t="shared" si="165"/>
        <v>-6.68</v>
      </c>
      <c r="AA736" s="263">
        <f t="shared" si="165"/>
        <v>-6.68</v>
      </c>
      <c r="AB736" s="263">
        <f t="shared" si="165"/>
        <v>-6.68</v>
      </c>
      <c r="AC736" s="76"/>
      <c r="AD736" s="97" t="s">
        <v>2391</v>
      </c>
      <c r="AE736" s="76"/>
      <c r="AF736" s="97">
        <v>1</v>
      </c>
      <c r="AG736" s="97">
        <v>1</v>
      </c>
      <c r="AH736" s="73"/>
      <c r="AI736" s="57"/>
      <c r="AJ736" s="45"/>
      <c r="AK736" s="45"/>
      <c r="AL736" s="45"/>
    </row>
    <row r="737" spans="1:38" hidden="1" outlineLevel="2" x14ac:dyDescent="0.25">
      <c r="A737" s="45"/>
      <c r="B737" s="54"/>
      <c r="C737" s="47">
        <f t="shared" si="154"/>
        <v>3</v>
      </c>
      <c r="D737" s="73"/>
      <c r="E737" s="70"/>
      <c r="F737" s="70" t="s">
        <v>1550</v>
      </c>
      <c r="G737" s="73"/>
      <c r="H737" s="76" t="s">
        <v>1551</v>
      </c>
      <c r="I737" s="96" t="s">
        <v>767</v>
      </c>
      <c r="J737" s="96" t="s">
        <v>1227</v>
      </c>
      <c r="K737" s="76"/>
      <c r="L737" s="76"/>
      <c r="M737" s="76"/>
      <c r="N737" s="76"/>
      <c r="O737" s="76"/>
      <c r="P737" s="76"/>
      <c r="Q737" s="76"/>
      <c r="R737" s="76"/>
      <c r="S737" s="76"/>
      <c r="T737" s="76"/>
      <c r="U737" s="350">
        <f>U736*1.38</f>
        <v>-6.8171999999999997</v>
      </c>
      <c r="V737" s="349">
        <f t="shared" si="165"/>
        <v>-6.8171999999999997</v>
      </c>
      <c r="W737" s="349">
        <f t="shared" si="165"/>
        <v>-6.8171999999999997</v>
      </c>
      <c r="X737" s="349">
        <f t="shared" ref="X737:X740" si="166">Y737</f>
        <v>-9.2200000000000006</v>
      </c>
      <c r="Y737" s="97">
        <v>-9.2200000000000006</v>
      </c>
      <c r="Z737" s="263">
        <f t="shared" si="165"/>
        <v>-9.2200000000000006</v>
      </c>
      <c r="AA737" s="263">
        <f t="shared" si="165"/>
        <v>-9.2200000000000006</v>
      </c>
      <c r="AB737" s="263">
        <f t="shared" si="165"/>
        <v>-9.2200000000000006</v>
      </c>
      <c r="AC737" s="76"/>
      <c r="AD737" s="97" t="s">
        <v>2392</v>
      </c>
      <c r="AE737" s="76"/>
      <c r="AF737" s="97">
        <v>1</v>
      </c>
      <c r="AG737" s="97">
        <v>1</v>
      </c>
      <c r="AH737" s="73"/>
      <c r="AI737" s="57"/>
      <c r="AJ737" s="45"/>
      <c r="AK737" s="45"/>
      <c r="AL737" s="45"/>
    </row>
    <row r="738" spans="1:38" hidden="1" outlineLevel="2" x14ac:dyDescent="0.25">
      <c r="A738" s="45"/>
      <c r="B738" s="54"/>
      <c r="C738" s="47">
        <f t="shared" si="154"/>
        <v>3</v>
      </c>
      <c r="D738" s="73"/>
      <c r="E738" s="70"/>
      <c r="F738" s="70" t="s">
        <v>1553</v>
      </c>
      <c r="G738" s="73"/>
      <c r="H738" s="76" t="s">
        <v>1554</v>
      </c>
      <c r="I738" s="96" t="s">
        <v>767</v>
      </c>
      <c r="J738" s="96" t="s">
        <v>1227</v>
      </c>
      <c r="K738" s="76"/>
      <c r="L738" s="76"/>
      <c r="M738" s="76"/>
      <c r="N738" s="76"/>
      <c r="O738" s="76"/>
      <c r="P738" s="76"/>
      <c r="Q738" s="76"/>
      <c r="R738" s="76"/>
      <c r="S738" s="76"/>
      <c r="T738" s="76"/>
      <c r="U738" s="347">
        <v>-1.85</v>
      </c>
      <c r="V738" s="349">
        <f t="shared" ref="V738:AB738" si="167">U738</f>
        <v>-1.85</v>
      </c>
      <c r="W738" s="349">
        <f t="shared" si="167"/>
        <v>-1.85</v>
      </c>
      <c r="X738" s="349">
        <f t="shared" si="166"/>
        <v>-3.36</v>
      </c>
      <c r="Y738" s="97">
        <v>-3.36</v>
      </c>
      <c r="Z738" s="263">
        <f t="shared" si="167"/>
        <v>-3.36</v>
      </c>
      <c r="AA738" s="263">
        <f t="shared" si="167"/>
        <v>-3.36</v>
      </c>
      <c r="AB738" s="263">
        <f t="shared" si="167"/>
        <v>-3.36</v>
      </c>
      <c r="AC738" s="76"/>
      <c r="AD738" s="97" t="s">
        <v>2393</v>
      </c>
      <c r="AE738" s="76"/>
      <c r="AF738" s="97">
        <v>1</v>
      </c>
      <c r="AG738" s="97">
        <v>1</v>
      </c>
      <c r="AH738" s="73"/>
      <c r="AI738" s="57"/>
      <c r="AJ738" s="45"/>
      <c r="AK738" s="45"/>
      <c r="AL738" s="45"/>
    </row>
    <row r="739" spans="1:38" hidden="1" outlineLevel="2" x14ac:dyDescent="0.25">
      <c r="A739" s="45">
        <v>4</v>
      </c>
      <c r="B739" s="54"/>
      <c r="C739" s="47">
        <f t="shared" si="154"/>
        <v>3</v>
      </c>
      <c r="D739" s="73"/>
      <c r="E739" s="70"/>
      <c r="F739" s="70" t="s">
        <v>1555</v>
      </c>
      <c r="G739" s="73"/>
      <c r="H739" s="76" t="s">
        <v>1556</v>
      </c>
      <c r="I739" s="96" t="s">
        <v>767</v>
      </c>
      <c r="J739" s="96" t="s">
        <v>1227</v>
      </c>
      <c r="K739" s="76"/>
      <c r="L739" s="76"/>
      <c r="M739" s="76"/>
      <c r="N739" s="76"/>
      <c r="O739" s="76"/>
      <c r="P739" s="76"/>
      <c r="Q739" s="76"/>
      <c r="R739" s="76"/>
      <c r="S739" s="76"/>
      <c r="T739" s="76"/>
      <c r="U739" s="350">
        <f>U737*0.904</f>
        <v>-6.1627488000000001</v>
      </c>
      <c r="V739" s="349">
        <f t="shared" ref="V739:V740" si="168">U739</f>
        <v>-6.1627488000000001</v>
      </c>
      <c r="W739" s="349">
        <f t="shared" ref="W739:W740" si="169">V739</f>
        <v>-6.1627488000000001</v>
      </c>
      <c r="X739" s="349">
        <f t="shared" si="166"/>
        <v>-8.33</v>
      </c>
      <c r="Y739" s="97">
        <v>-8.33</v>
      </c>
      <c r="Z739" s="263">
        <f t="shared" ref="Z739:Z740" si="170">Y739</f>
        <v>-8.33</v>
      </c>
      <c r="AA739" s="263">
        <f t="shared" ref="AA739:AA740" si="171">Z739</f>
        <v>-8.33</v>
      </c>
      <c r="AB739" s="263">
        <f t="shared" ref="AB739:AB740" si="172">AA739</f>
        <v>-8.33</v>
      </c>
      <c r="AC739" s="76"/>
      <c r="AD739" s="97"/>
      <c r="AE739" s="76"/>
      <c r="AF739" s="97">
        <v>1</v>
      </c>
      <c r="AG739" s="97">
        <v>1</v>
      </c>
      <c r="AH739" s="73"/>
      <c r="AI739" s="57"/>
      <c r="AJ739" s="45"/>
      <c r="AK739" s="45"/>
      <c r="AL739" s="45"/>
    </row>
    <row r="740" spans="1:38" hidden="1" outlineLevel="2" x14ac:dyDescent="0.25">
      <c r="A740" s="45">
        <f>A739</f>
        <v>4</v>
      </c>
      <c r="B740" s="54"/>
      <c r="C740" s="47">
        <f t="shared" si="154"/>
        <v>3</v>
      </c>
      <c r="D740" s="73"/>
      <c r="E740" s="70"/>
      <c r="F740" s="70" t="s">
        <v>1557</v>
      </c>
      <c r="G740" s="73"/>
      <c r="H740" s="76" t="s">
        <v>1558</v>
      </c>
      <c r="I740" s="96" t="s">
        <v>767</v>
      </c>
      <c r="J740" s="96" t="s">
        <v>1227</v>
      </c>
      <c r="K740" s="76"/>
      <c r="L740" s="76"/>
      <c r="M740" s="76"/>
      <c r="N740" s="76"/>
      <c r="O740" s="76"/>
      <c r="P740" s="76"/>
      <c r="Q740" s="76"/>
      <c r="R740" s="76"/>
      <c r="S740" s="76"/>
      <c r="T740" s="76"/>
      <c r="U740" s="350">
        <f>U737*0.555</f>
        <v>-3.7835460000000003</v>
      </c>
      <c r="V740" s="349">
        <f t="shared" si="168"/>
        <v>-3.7835460000000003</v>
      </c>
      <c r="W740" s="349">
        <f t="shared" si="169"/>
        <v>-3.7835460000000003</v>
      </c>
      <c r="X740" s="349">
        <f t="shared" si="166"/>
        <v>-5.1100000000000003</v>
      </c>
      <c r="Y740" s="97">
        <v>-5.1100000000000003</v>
      </c>
      <c r="Z740" s="263">
        <f t="shared" si="170"/>
        <v>-5.1100000000000003</v>
      </c>
      <c r="AA740" s="263">
        <f t="shared" si="171"/>
        <v>-5.1100000000000003</v>
      </c>
      <c r="AB740" s="263">
        <f t="shared" si="172"/>
        <v>-5.1100000000000003</v>
      </c>
      <c r="AC740" s="76"/>
      <c r="AD740" s="97"/>
      <c r="AE740" s="76"/>
      <c r="AF740" s="97">
        <v>1</v>
      </c>
      <c r="AG740" s="97">
        <v>1</v>
      </c>
      <c r="AH740" s="73"/>
      <c r="AI740" s="57"/>
      <c r="AJ740" s="45"/>
      <c r="AK740" s="45"/>
      <c r="AL740" s="45"/>
    </row>
    <row r="741" spans="1:38" hidden="1" outlineLevel="2" x14ac:dyDescent="0.25">
      <c r="A741" s="45"/>
      <c r="B741" s="54"/>
      <c r="C741" s="47">
        <f t="shared" si="154"/>
        <v>3</v>
      </c>
      <c r="D741" s="73"/>
      <c r="E741" s="70"/>
      <c r="F741" s="70" t="s">
        <v>1559</v>
      </c>
      <c r="G741" s="73"/>
      <c r="H741" s="76" t="s">
        <v>1560</v>
      </c>
      <c r="I741" s="96" t="s">
        <v>767</v>
      </c>
      <c r="J741" s="96" t="s">
        <v>1227</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1375</v>
      </c>
      <c r="AE741" s="76"/>
      <c r="AF741" s="97">
        <v>1</v>
      </c>
      <c r="AG741" s="97">
        <v>1</v>
      </c>
      <c r="AH741" s="73"/>
      <c r="AI741" s="57"/>
      <c r="AJ741" s="45"/>
      <c r="AK741" s="45"/>
      <c r="AL741" s="45"/>
    </row>
    <row r="742" spans="1:38" hidden="1" outlineLevel="2" x14ac:dyDescent="0.25">
      <c r="A742" s="45"/>
      <c r="B742" s="54"/>
      <c r="C742" s="47">
        <f t="shared" si="154"/>
        <v>3</v>
      </c>
      <c r="D742" s="73"/>
      <c r="E742" s="70"/>
      <c r="F742" s="70" t="s">
        <v>1561</v>
      </c>
      <c r="G742" s="73"/>
      <c r="H742" s="76" t="s">
        <v>1562</v>
      </c>
      <c r="I742" s="96" t="s">
        <v>767</v>
      </c>
      <c r="J742" s="96" t="s">
        <v>1227</v>
      </c>
      <c r="K742" s="76"/>
      <c r="L742" s="76"/>
      <c r="M742" s="76"/>
      <c r="N742" s="76"/>
      <c r="O742" s="76"/>
      <c r="P742" s="76"/>
      <c r="Q742" s="76"/>
      <c r="R742" s="76"/>
      <c r="S742" s="76"/>
      <c r="T742" s="76"/>
      <c r="U742" s="97">
        <f>-52.3/1000</f>
        <v>-5.2299999999999999E-2</v>
      </c>
      <c r="V742" s="263">
        <f t="shared" ref="V742:AB742" si="173">U742</f>
        <v>-5.2299999999999999E-2</v>
      </c>
      <c r="W742" s="263">
        <f t="shared" si="173"/>
        <v>-5.2299999999999999E-2</v>
      </c>
      <c r="X742" s="263">
        <f t="shared" si="173"/>
        <v>-5.2299999999999999E-2</v>
      </c>
      <c r="Y742" s="263">
        <f t="shared" si="173"/>
        <v>-5.2299999999999999E-2</v>
      </c>
      <c r="Z742" s="263">
        <f t="shared" si="173"/>
        <v>-5.2299999999999999E-2</v>
      </c>
      <c r="AA742" s="263">
        <f t="shared" si="173"/>
        <v>-5.2299999999999999E-2</v>
      </c>
      <c r="AB742" s="263">
        <f t="shared" si="173"/>
        <v>-5.2299999999999999E-2</v>
      </c>
      <c r="AC742" s="76"/>
      <c r="AD742" s="97"/>
      <c r="AE742" s="76"/>
      <c r="AF742" s="97">
        <v>1</v>
      </c>
      <c r="AG742" s="97">
        <v>1</v>
      </c>
      <c r="AH742" s="73"/>
      <c r="AI742" s="57"/>
      <c r="AJ742" s="45"/>
      <c r="AK742" s="45"/>
      <c r="AL742" s="45"/>
    </row>
    <row r="743" spans="1:38" hidden="1" outlineLevel="2" x14ac:dyDescent="0.25">
      <c r="A743" s="45"/>
      <c r="B743" s="54"/>
      <c r="C743" s="47">
        <f t="shared" si="154"/>
        <v>3</v>
      </c>
      <c r="D743" s="73"/>
      <c r="E743" s="70"/>
      <c r="F743" s="70" t="s">
        <v>1563</v>
      </c>
      <c r="G743" s="73"/>
      <c r="H743" s="76" t="s">
        <v>1564</v>
      </c>
      <c r="I743" s="96" t="s">
        <v>767</v>
      </c>
      <c r="J743" s="96" t="s">
        <v>1227</v>
      </c>
      <c r="K743" s="76"/>
      <c r="L743" s="76"/>
      <c r="M743" s="76"/>
      <c r="N743" s="76"/>
      <c r="O743" s="76"/>
      <c r="P743" s="76"/>
      <c r="Q743" s="76"/>
      <c r="R743" s="76"/>
      <c r="S743" s="76"/>
      <c r="T743" s="76"/>
      <c r="U743" s="269">
        <f t="shared" ref="U743:AB743" si="174">U742</f>
        <v>-5.2299999999999999E-2</v>
      </c>
      <c r="V743" s="269">
        <f t="shared" si="174"/>
        <v>-5.2299999999999999E-2</v>
      </c>
      <c r="W743" s="269">
        <f t="shared" si="174"/>
        <v>-5.2299999999999999E-2</v>
      </c>
      <c r="X743" s="269">
        <f t="shared" si="174"/>
        <v>-5.2299999999999999E-2</v>
      </c>
      <c r="Y743" s="269">
        <f t="shared" si="174"/>
        <v>-5.2299999999999999E-2</v>
      </c>
      <c r="Z743" s="269">
        <f t="shared" si="174"/>
        <v>-5.2299999999999999E-2</v>
      </c>
      <c r="AA743" s="269">
        <f t="shared" si="174"/>
        <v>-5.2299999999999999E-2</v>
      </c>
      <c r="AB743" s="269">
        <f t="shared" si="174"/>
        <v>-5.2299999999999999E-2</v>
      </c>
      <c r="AC743" s="76"/>
      <c r="AD743" s="97" t="s">
        <v>1552</v>
      </c>
      <c r="AE743" s="76"/>
      <c r="AF743" s="97">
        <v>1</v>
      </c>
      <c r="AG743" s="97">
        <v>1</v>
      </c>
      <c r="AH743" s="73"/>
      <c r="AI743" s="57"/>
      <c r="AJ743" s="45"/>
      <c r="AK743" s="45"/>
      <c r="AL743" s="45"/>
    </row>
    <row r="744" spans="1:38" hidden="1" outlineLevel="2" x14ac:dyDescent="0.25">
      <c r="A744" s="45"/>
      <c r="B744" s="54"/>
      <c r="C744" s="47">
        <f t="shared" si="154"/>
        <v>3</v>
      </c>
      <c r="D744" s="73"/>
      <c r="E744" s="70"/>
      <c r="F744" s="70" t="s">
        <v>1565</v>
      </c>
      <c r="G744" s="73"/>
      <c r="H744" s="76" t="s">
        <v>1566</v>
      </c>
      <c r="I744" s="96" t="s">
        <v>767</v>
      </c>
      <c r="J744" s="96" t="s">
        <v>1227</v>
      </c>
      <c r="K744" s="76"/>
      <c r="L744" s="76"/>
      <c r="M744" s="76"/>
      <c r="N744" s="76"/>
      <c r="O744" s="76"/>
      <c r="P744" s="76"/>
      <c r="Q744" s="76"/>
      <c r="R744" s="76"/>
      <c r="S744" s="76"/>
      <c r="T744" s="76"/>
      <c r="U744" s="97">
        <f>-10.7/1000</f>
        <v>-1.0699999999999999E-2</v>
      </c>
      <c r="V744" s="263">
        <f t="shared" ref="V744:AB744" si="175">U744</f>
        <v>-1.0699999999999999E-2</v>
      </c>
      <c r="W744" s="263">
        <f t="shared" si="175"/>
        <v>-1.0699999999999999E-2</v>
      </c>
      <c r="X744" s="263">
        <f t="shared" si="175"/>
        <v>-1.0699999999999999E-2</v>
      </c>
      <c r="Y744" s="263">
        <f t="shared" si="175"/>
        <v>-1.0699999999999999E-2</v>
      </c>
      <c r="Z744" s="263">
        <f t="shared" si="175"/>
        <v>-1.0699999999999999E-2</v>
      </c>
      <c r="AA744" s="263">
        <f t="shared" si="175"/>
        <v>-1.0699999999999999E-2</v>
      </c>
      <c r="AB744" s="263">
        <f t="shared" si="175"/>
        <v>-1.0699999999999999E-2</v>
      </c>
      <c r="AC744" s="76"/>
      <c r="AD744" s="97"/>
      <c r="AE744" s="76"/>
      <c r="AF744" s="97">
        <v>1</v>
      </c>
      <c r="AG744" s="97">
        <v>1</v>
      </c>
      <c r="AH744" s="73"/>
      <c r="AI744" s="57"/>
      <c r="AJ744" s="45"/>
      <c r="AK744" s="45"/>
      <c r="AL744" s="45"/>
    </row>
    <row r="745" spans="1:38" hidden="1" outlineLevel="2" x14ac:dyDescent="0.25">
      <c r="A745" s="45">
        <v>4</v>
      </c>
      <c r="B745" s="54"/>
      <c r="C745" s="47">
        <f t="shared" si="154"/>
        <v>3</v>
      </c>
      <c r="D745" s="73"/>
      <c r="E745" s="70"/>
      <c r="F745" s="70" t="s">
        <v>1567</v>
      </c>
      <c r="G745" s="73"/>
      <c r="H745" s="76" t="s">
        <v>1568</v>
      </c>
      <c r="I745" s="96" t="s">
        <v>767</v>
      </c>
      <c r="J745" s="96" t="s">
        <v>1227</v>
      </c>
      <c r="K745" s="76"/>
      <c r="L745" s="76"/>
      <c r="M745" s="76"/>
      <c r="N745" s="76"/>
      <c r="O745" s="76"/>
      <c r="P745" s="76"/>
      <c r="Q745" s="76"/>
      <c r="R745" s="76"/>
      <c r="S745" s="76"/>
      <c r="T745" s="76"/>
      <c r="U745" s="269">
        <f t="shared" ref="U745:AB746" si="176">U744</f>
        <v>-1.0699999999999999E-2</v>
      </c>
      <c r="V745" s="269">
        <f t="shared" si="176"/>
        <v>-1.0699999999999999E-2</v>
      </c>
      <c r="W745" s="269">
        <f t="shared" si="176"/>
        <v>-1.0699999999999999E-2</v>
      </c>
      <c r="X745" s="269">
        <f t="shared" si="176"/>
        <v>-1.0699999999999999E-2</v>
      </c>
      <c r="Y745" s="269">
        <f t="shared" si="176"/>
        <v>-1.0699999999999999E-2</v>
      </c>
      <c r="Z745" s="269">
        <f t="shared" si="176"/>
        <v>-1.0699999999999999E-2</v>
      </c>
      <c r="AA745" s="269">
        <f t="shared" si="176"/>
        <v>-1.0699999999999999E-2</v>
      </c>
      <c r="AB745" s="269">
        <f t="shared" si="176"/>
        <v>-1.0699999999999999E-2</v>
      </c>
      <c r="AC745" s="76"/>
      <c r="AD745" s="97"/>
      <c r="AE745" s="76"/>
      <c r="AF745" s="97">
        <v>1</v>
      </c>
      <c r="AG745" s="97">
        <v>1</v>
      </c>
      <c r="AH745" s="73"/>
      <c r="AI745" s="57"/>
      <c r="AJ745" s="45"/>
      <c r="AK745" s="45"/>
      <c r="AL745" s="45"/>
    </row>
    <row r="746" spans="1:38" hidden="1" outlineLevel="2" x14ac:dyDescent="0.25">
      <c r="A746" s="45">
        <f>A745</f>
        <v>4</v>
      </c>
      <c r="B746" s="54"/>
      <c r="C746" s="47">
        <f t="shared" si="154"/>
        <v>3</v>
      </c>
      <c r="D746" s="73"/>
      <c r="E746" s="70"/>
      <c r="F746" s="70" t="s">
        <v>1569</v>
      </c>
      <c r="G746" s="73"/>
      <c r="H746" s="76" t="s">
        <v>1570</v>
      </c>
      <c r="I746" s="96" t="s">
        <v>767</v>
      </c>
      <c r="J746" s="96" t="s">
        <v>1227</v>
      </c>
      <c r="K746" s="76"/>
      <c r="L746" s="76"/>
      <c r="M746" s="76"/>
      <c r="N746" s="76"/>
      <c r="O746" s="76"/>
      <c r="P746" s="76"/>
      <c r="Q746" s="76"/>
      <c r="R746" s="76"/>
      <c r="S746" s="76"/>
      <c r="T746" s="76"/>
      <c r="U746" s="269">
        <f>U745</f>
        <v>-1.0699999999999999E-2</v>
      </c>
      <c r="V746" s="269">
        <f t="shared" si="176"/>
        <v>-1.0699999999999999E-2</v>
      </c>
      <c r="W746" s="269">
        <f t="shared" si="176"/>
        <v>-1.0699999999999999E-2</v>
      </c>
      <c r="X746" s="269">
        <f t="shared" si="176"/>
        <v>-1.0699999999999999E-2</v>
      </c>
      <c r="Y746" s="269">
        <f t="shared" si="176"/>
        <v>-1.0699999999999999E-2</v>
      </c>
      <c r="Z746" s="269">
        <f t="shared" si="176"/>
        <v>-1.0699999999999999E-2</v>
      </c>
      <c r="AA746" s="269">
        <f t="shared" si="176"/>
        <v>-1.0699999999999999E-2</v>
      </c>
      <c r="AB746" s="269">
        <f t="shared" si="176"/>
        <v>-1.0699999999999999E-2</v>
      </c>
      <c r="AC746" s="76"/>
      <c r="AD746" s="97"/>
      <c r="AE746" s="76"/>
      <c r="AF746" s="97">
        <v>1</v>
      </c>
      <c r="AG746" s="97">
        <v>1</v>
      </c>
      <c r="AH746" s="73"/>
      <c r="AI746" s="57"/>
      <c r="AJ746" s="45"/>
      <c r="AK746" s="45"/>
      <c r="AL746" s="45"/>
    </row>
    <row r="747" spans="1:38" hidden="1" outlineLevel="1" x14ac:dyDescent="0.25">
      <c r="A747" s="45"/>
      <c r="B747" s="54"/>
      <c r="C747" s="47">
        <f>INT($C$29)+1</f>
        <v>2</v>
      </c>
      <c r="D747" s="73"/>
      <c r="E747" s="70"/>
      <c r="F747" s="264" t="s">
        <v>1571</v>
      </c>
      <c r="G747" s="73"/>
      <c r="H747" s="254" t="s">
        <v>1572</v>
      </c>
      <c r="I747" s="136"/>
      <c r="J747" s="136" t="s">
        <v>1127</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hidden="1" outlineLevel="3" x14ac:dyDescent="0.25">
      <c r="A748" s="45"/>
      <c r="B748" s="54"/>
      <c r="C748" s="47">
        <f>INT($C$29)+3</f>
        <v>4</v>
      </c>
      <c r="D748" s="73"/>
      <c r="E748" s="70"/>
      <c r="F748" s="70" t="s">
        <v>1573</v>
      </c>
      <c r="G748" s="73"/>
      <c r="H748" s="76" t="s">
        <v>1574</v>
      </c>
      <c r="I748" s="96" t="s">
        <v>573</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INT($C$29)+3</f>
        <v>4</v>
      </c>
      <c r="D749" s="73"/>
      <c r="E749" s="70"/>
      <c r="F749" s="70" t="s">
        <v>1575</v>
      </c>
      <c r="G749" s="73"/>
      <c r="H749" s="76" t="s">
        <v>1576</v>
      </c>
      <c r="I749" s="96" t="s">
        <v>573</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INT($C$29)+3</f>
        <v>4</v>
      </c>
      <c r="D750" s="73"/>
      <c r="E750" s="70"/>
      <c r="F750" s="70" t="s">
        <v>1577</v>
      </c>
      <c r="G750" s="73"/>
      <c r="H750" s="76" t="s">
        <v>1578</v>
      </c>
      <c r="I750" s="96" t="s">
        <v>573</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INT($C$29)+3</f>
        <v>4</v>
      </c>
      <c r="D751" s="73"/>
      <c r="E751" s="70"/>
      <c r="F751" s="70" t="s">
        <v>1579</v>
      </c>
      <c r="G751" s="73"/>
      <c r="H751" s="76" t="s">
        <v>1580</v>
      </c>
      <c r="I751" s="96" t="s">
        <v>573</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2" x14ac:dyDescent="0.25">
      <c r="A752" s="45"/>
      <c r="B752" s="54"/>
      <c r="C752" s="47">
        <f t="shared" ref="C752:C786" si="177">INT($C$29)+2</f>
        <v>3</v>
      </c>
      <c r="D752" s="73"/>
      <c r="E752" s="70" t="s">
        <v>1067</v>
      </c>
      <c r="F752" s="70" t="s">
        <v>1581</v>
      </c>
      <c r="G752" s="73"/>
      <c r="H752" s="76" t="s">
        <v>1582</v>
      </c>
      <c r="I752" s="96" t="s">
        <v>573</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2" t="s">
        <v>1583</v>
      </c>
      <c r="AE752" s="76"/>
      <c r="AF752" s="76">
        <v>1</v>
      </c>
      <c r="AG752" s="76">
        <v>1</v>
      </c>
      <c r="AH752" s="73"/>
      <c r="AI752" s="57"/>
      <c r="AJ752" s="45"/>
      <c r="AK752" s="45"/>
      <c r="AL752" s="45"/>
    </row>
    <row r="753" spans="1:38" hidden="1" outlineLevel="2" x14ac:dyDescent="0.25">
      <c r="A753" s="45"/>
      <c r="B753" s="54"/>
      <c r="C753" s="47">
        <f t="shared" si="177"/>
        <v>3</v>
      </c>
      <c r="D753" s="73"/>
      <c r="E753" s="70"/>
      <c r="F753" s="70" t="s">
        <v>1584</v>
      </c>
      <c r="G753" s="73"/>
      <c r="H753" s="76" t="s">
        <v>1585</v>
      </c>
      <c r="I753" s="96" t="s">
        <v>573</v>
      </c>
      <c r="J753" s="96"/>
      <c r="K753" s="76"/>
      <c r="L753" s="76"/>
      <c r="M753" s="97">
        <v>0</v>
      </c>
      <c r="N753" s="97">
        <v>0</v>
      </c>
      <c r="O753" s="97">
        <v>0</v>
      </c>
      <c r="P753" s="97">
        <v>0</v>
      </c>
      <c r="Q753" s="76"/>
      <c r="R753" s="76"/>
      <c r="S753" s="97" t="s">
        <v>1586</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2692</v>
      </c>
      <c r="AE753" s="76"/>
      <c r="AF753" s="97">
        <v>1</v>
      </c>
      <c r="AG753" s="97">
        <v>1</v>
      </c>
      <c r="AH753" s="73"/>
      <c r="AI753" s="57"/>
      <c r="AJ753" s="45"/>
      <c r="AK753" s="45"/>
      <c r="AL753" s="45"/>
    </row>
    <row r="754" spans="1:38" hidden="1" outlineLevel="2" x14ac:dyDescent="0.25">
      <c r="A754" s="45"/>
      <c r="B754" s="54"/>
      <c r="C754" s="47">
        <f t="shared" si="177"/>
        <v>3</v>
      </c>
      <c r="D754" s="73"/>
      <c r="E754" s="70"/>
      <c r="F754" s="70" t="s">
        <v>1588</v>
      </c>
      <c r="G754" s="73"/>
      <c r="H754" s="76" t="s">
        <v>1589</v>
      </c>
      <c r="I754" s="96" t="s">
        <v>573</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1587</v>
      </c>
      <c r="AE754" s="76"/>
      <c r="AF754" s="97">
        <v>1</v>
      </c>
      <c r="AG754" s="97">
        <v>1</v>
      </c>
      <c r="AH754" s="73"/>
      <c r="AI754" s="57"/>
      <c r="AJ754" s="45"/>
      <c r="AK754" s="45"/>
      <c r="AL754" s="45"/>
    </row>
    <row r="755" spans="1:38" hidden="1" outlineLevel="2" x14ac:dyDescent="0.25">
      <c r="A755" s="45"/>
      <c r="B755" s="54"/>
      <c r="C755" s="47">
        <f t="shared" si="177"/>
        <v>3</v>
      </c>
      <c r="D755" s="73"/>
      <c r="E755" s="70"/>
      <c r="F755" s="70" t="s">
        <v>1590</v>
      </c>
      <c r="G755" s="73"/>
      <c r="H755" s="76" t="s">
        <v>1591</v>
      </c>
      <c r="I755" s="96" t="s">
        <v>573</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1106</v>
      </c>
      <c r="AE755" s="76"/>
      <c r="AF755" s="97">
        <v>1</v>
      </c>
      <c r="AG755" s="97">
        <v>1</v>
      </c>
      <c r="AH755" s="73"/>
      <c r="AI755" s="57"/>
      <c r="AJ755" s="45"/>
      <c r="AK755" s="45"/>
      <c r="AL755" s="45"/>
    </row>
    <row r="756" spans="1:38" hidden="1" outlineLevel="2" x14ac:dyDescent="0.25">
      <c r="A756" s="45"/>
      <c r="B756" s="54"/>
      <c r="C756" s="47">
        <f t="shared" si="177"/>
        <v>3</v>
      </c>
      <c r="D756" s="73"/>
      <c r="E756" s="70" t="s">
        <v>1592</v>
      </c>
      <c r="F756" s="70" t="s">
        <v>1593</v>
      </c>
      <c r="G756" s="73"/>
      <c r="H756" s="76" t="s">
        <v>1594</v>
      </c>
      <c r="I756" s="96" t="s">
        <v>573</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1583</v>
      </c>
      <c r="AE756" s="76"/>
      <c r="AF756" s="76">
        <v>1</v>
      </c>
      <c r="AG756" s="76">
        <v>1</v>
      </c>
      <c r="AH756" s="73"/>
      <c r="AI756" s="57"/>
      <c r="AJ756" s="45"/>
      <c r="AK756" s="45"/>
      <c r="AL756" s="45"/>
    </row>
    <row r="757" spans="1:38" hidden="1" outlineLevel="2" x14ac:dyDescent="0.25">
      <c r="A757" s="45"/>
      <c r="B757" s="54"/>
      <c r="C757" s="47">
        <f t="shared" si="177"/>
        <v>3</v>
      </c>
      <c r="D757" s="73"/>
      <c r="E757" s="70"/>
      <c r="F757" s="70" t="s">
        <v>1595</v>
      </c>
      <c r="G757" s="73"/>
      <c r="H757" s="76" t="s">
        <v>1596</v>
      </c>
      <c r="I757" s="96" t="s">
        <v>573</v>
      </c>
      <c r="J757" s="96"/>
      <c r="K757" s="76"/>
      <c r="L757" s="76"/>
      <c r="M757" s="97">
        <v>0.5</v>
      </c>
      <c r="N757" s="97">
        <v>0.5</v>
      </c>
      <c r="O757" s="97">
        <v>0.5</v>
      </c>
      <c r="P757" s="97">
        <v>0.5</v>
      </c>
      <c r="Q757" s="76"/>
      <c r="R757" s="76"/>
      <c r="S757" s="97" t="s">
        <v>1597</v>
      </c>
      <c r="T757" s="76"/>
      <c r="U757" s="97">
        <v>-0.53</v>
      </c>
      <c r="V757" s="97">
        <v>-0.53</v>
      </c>
      <c r="W757" s="97">
        <v>-0.62</v>
      </c>
      <c r="X757" s="97">
        <v>-1.8049999999999999</v>
      </c>
      <c r="Y757" s="97">
        <v>-1.8049999999999999</v>
      </c>
      <c r="Z757" s="97">
        <v>-1.8049999999999999</v>
      </c>
      <c r="AA757" s="97">
        <v>-1.8049999999999999</v>
      </c>
      <c r="AB757" s="97">
        <v>-1.8049999999999999</v>
      </c>
      <c r="AC757" s="76"/>
      <c r="AD757" s="97" t="s">
        <v>1602</v>
      </c>
      <c r="AE757" s="76"/>
      <c r="AF757" s="97">
        <v>1</v>
      </c>
      <c r="AG757" s="97">
        <v>1</v>
      </c>
      <c r="AH757" s="73"/>
      <c r="AI757" s="57"/>
      <c r="AJ757" s="45"/>
      <c r="AK757" s="45"/>
      <c r="AL757" s="45"/>
    </row>
    <row r="758" spans="1:38" hidden="1" outlineLevel="2" x14ac:dyDescent="0.25">
      <c r="A758" s="45"/>
      <c r="B758" s="54"/>
      <c r="C758" s="47">
        <f t="shared" si="177"/>
        <v>3</v>
      </c>
      <c r="D758" s="73"/>
      <c r="E758" s="70"/>
      <c r="F758" s="70" t="s">
        <v>1598</v>
      </c>
      <c r="G758" s="73"/>
      <c r="H758" s="76" t="s">
        <v>1599</v>
      </c>
      <c r="I758" s="96" t="s">
        <v>573</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1602</v>
      </c>
      <c r="AE758" s="76"/>
      <c r="AF758" s="97">
        <v>1</v>
      </c>
      <c r="AG758" s="97">
        <v>1</v>
      </c>
      <c r="AH758" s="73"/>
      <c r="AI758" s="57"/>
      <c r="AJ758" s="45"/>
      <c r="AK758" s="45"/>
      <c r="AL758" s="45"/>
    </row>
    <row r="759" spans="1:38" hidden="1" outlineLevel="2" x14ac:dyDescent="0.25">
      <c r="A759" s="45"/>
      <c r="B759" s="54"/>
      <c r="C759" s="47">
        <f t="shared" si="177"/>
        <v>3</v>
      </c>
      <c r="D759" s="73"/>
      <c r="E759" s="70"/>
      <c r="F759" s="70" t="s">
        <v>1600</v>
      </c>
      <c r="G759" s="73"/>
      <c r="H759" s="76" t="s">
        <v>1601</v>
      </c>
      <c r="I759" s="96" t="s">
        <v>573</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1602</v>
      </c>
      <c r="AE759" s="76"/>
      <c r="AF759" s="97">
        <v>1</v>
      </c>
      <c r="AG759" s="97">
        <v>1</v>
      </c>
      <c r="AH759" s="73"/>
      <c r="AI759" s="57"/>
      <c r="AJ759" s="45"/>
      <c r="AK759" s="45"/>
      <c r="AL759" s="45"/>
    </row>
    <row r="760" spans="1:38" hidden="1" outlineLevel="2" x14ac:dyDescent="0.25">
      <c r="A760" s="45"/>
      <c r="B760" s="54"/>
      <c r="C760" s="47">
        <f t="shared" si="177"/>
        <v>3</v>
      </c>
      <c r="D760" s="73"/>
      <c r="E760" s="70" t="s">
        <v>1603</v>
      </c>
      <c r="F760" s="70" t="s">
        <v>1604</v>
      </c>
      <c r="G760" s="73"/>
      <c r="H760" s="76" t="s">
        <v>1605</v>
      </c>
      <c r="I760" s="96" t="s">
        <v>573</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2" t="s">
        <v>1583</v>
      </c>
      <c r="AE760" s="76"/>
      <c r="AF760" s="76">
        <v>1</v>
      </c>
      <c r="AG760" s="76">
        <v>1</v>
      </c>
      <c r="AH760" s="73"/>
      <c r="AI760" s="57"/>
      <c r="AJ760" s="45"/>
      <c r="AK760" s="45"/>
      <c r="AL760" s="45"/>
    </row>
    <row r="761" spans="1:38" hidden="1" outlineLevel="2" x14ac:dyDescent="0.25">
      <c r="A761" s="45"/>
      <c r="B761" s="54"/>
      <c r="C761" s="47">
        <f t="shared" si="177"/>
        <v>3</v>
      </c>
      <c r="D761" s="73"/>
      <c r="E761" s="70"/>
      <c r="F761" s="70" t="s">
        <v>1606</v>
      </c>
      <c r="G761" s="73"/>
      <c r="H761" s="76" t="s">
        <v>1596</v>
      </c>
      <c r="I761" s="96" t="s">
        <v>573</v>
      </c>
      <c r="J761" s="96"/>
      <c r="K761" s="76"/>
      <c r="L761" s="76"/>
      <c r="M761" s="97">
        <v>1</v>
      </c>
      <c r="N761" s="97">
        <v>1</v>
      </c>
      <c r="O761" s="97">
        <v>1</v>
      </c>
      <c r="P761" s="97">
        <v>1</v>
      </c>
      <c r="Q761" s="76"/>
      <c r="R761" s="76"/>
      <c r="S761" s="97" t="s">
        <v>1597</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1602</v>
      </c>
      <c r="AE761" s="76"/>
      <c r="AF761" s="97">
        <v>1</v>
      </c>
      <c r="AG761" s="97">
        <v>1</v>
      </c>
      <c r="AH761" s="73"/>
      <c r="AI761" s="57"/>
      <c r="AJ761" s="45"/>
      <c r="AK761" s="45"/>
      <c r="AL761" s="45"/>
    </row>
    <row r="762" spans="1:38" hidden="1" outlineLevel="2" x14ac:dyDescent="0.25">
      <c r="A762" s="45"/>
      <c r="B762" s="54"/>
      <c r="C762" s="47">
        <f t="shared" si="177"/>
        <v>3</v>
      </c>
      <c r="D762" s="73"/>
      <c r="E762" s="70"/>
      <c r="F762" s="70" t="s">
        <v>1607</v>
      </c>
      <c r="G762" s="73"/>
      <c r="H762" s="76" t="s">
        <v>1599</v>
      </c>
      <c r="I762" s="96" t="s">
        <v>573</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1602</v>
      </c>
      <c r="AE762" s="76"/>
      <c r="AF762" s="97">
        <v>1</v>
      </c>
      <c r="AG762" s="97">
        <v>1</v>
      </c>
      <c r="AH762" s="73"/>
      <c r="AI762" s="57"/>
      <c r="AJ762" s="45"/>
      <c r="AK762" s="45"/>
      <c r="AL762" s="45"/>
    </row>
    <row r="763" spans="1:38" hidden="1" outlineLevel="2" x14ac:dyDescent="0.25">
      <c r="A763" s="45"/>
      <c r="B763" s="54"/>
      <c r="C763" s="47">
        <f t="shared" si="177"/>
        <v>3</v>
      </c>
      <c r="D763" s="73"/>
      <c r="E763" s="70"/>
      <c r="F763" s="70" t="s">
        <v>1608</v>
      </c>
      <c r="G763" s="73"/>
      <c r="H763" s="76" t="s">
        <v>1601</v>
      </c>
      <c r="I763" s="96" t="s">
        <v>573</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1602</v>
      </c>
      <c r="AE763" s="76"/>
      <c r="AF763" s="97">
        <v>1</v>
      </c>
      <c r="AG763" s="97">
        <v>1</v>
      </c>
      <c r="AH763" s="73"/>
      <c r="AI763" s="57"/>
      <c r="AJ763" s="45"/>
      <c r="AK763" s="45"/>
      <c r="AL763" s="45"/>
    </row>
    <row r="764" spans="1:38" hidden="1" outlineLevel="2" x14ac:dyDescent="0.25">
      <c r="A764" s="45"/>
      <c r="B764" s="54"/>
      <c r="C764" s="47">
        <f t="shared" si="177"/>
        <v>3</v>
      </c>
      <c r="D764" s="73"/>
      <c r="E764" s="70" t="s">
        <v>1609</v>
      </c>
      <c r="F764" s="70" t="s">
        <v>1610</v>
      </c>
      <c r="G764" s="73"/>
      <c r="H764" s="76" t="s">
        <v>1611</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2" t="s">
        <v>1612</v>
      </c>
      <c r="AE764" s="76"/>
      <c r="AF764" s="76">
        <v>1</v>
      </c>
      <c r="AG764" s="76">
        <v>1</v>
      </c>
      <c r="AH764" s="73"/>
      <c r="AI764" s="57"/>
      <c r="AJ764" s="45"/>
      <c r="AK764" s="45"/>
      <c r="AL764" s="45"/>
    </row>
    <row r="765" spans="1:38" hidden="1" outlineLevel="2" x14ac:dyDescent="0.25">
      <c r="A765" s="45"/>
      <c r="B765" s="54"/>
      <c r="C765" s="47">
        <f t="shared" si="177"/>
        <v>3</v>
      </c>
      <c r="D765" s="73"/>
      <c r="E765" s="70"/>
      <c r="F765" s="70" t="s">
        <v>1613</v>
      </c>
      <c r="G765" s="73"/>
      <c r="H765" s="76" t="s">
        <v>1614</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2" t="s">
        <v>1612</v>
      </c>
      <c r="AE765" s="76"/>
      <c r="AF765" s="97">
        <v>1</v>
      </c>
      <c r="AG765" s="97">
        <v>1</v>
      </c>
      <c r="AH765" s="73"/>
      <c r="AI765" s="57"/>
      <c r="AJ765" s="45"/>
      <c r="AK765" s="45"/>
      <c r="AL765" s="45"/>
    </row>
    <row r="766" spans="1:38" hidden="1" outlineLevel="2" x14ac:dyDescent="0.25">
      <c r="A766" s="45"/>
      <c r="B766" s="54"/>
      <c r="C766" s="47">
        <f t="shared" si="177"/>
        <v>3</v>
      </c>
      <c r="D766" s="73"/>
      <c r="E766" s="70"/>
      <c r="F766" s="70" t="s">
        <v>1615</v>
      </c>
      <c r="G766" s="73"/>
      <c r="H766" s="76" t="s">
        <v>1616</v>
      </c>
      <c r="I766" s="96" t="s">
        <v>1617</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1618</v>
      </c>
      <c r="AE766" s="76"/>
      <c r="AF766" s="97">
        <v>1</v>
      </c>
      <c r="AG766" s="97">
        <v>1</v>
      </c>
      <c r="AH766" s="73"/>
      <c r="AI766" s="57"/>
      <c r="AJ766" s="45"/>
      <c r="AK766" s="45"/>
      <c r="AL766" s="45"/>
    </row>
    <row r="767" spans="1:38" hidden="1" outlineLevel="2" x14ac:dyDescent="0.25">
      <c r="A767" s="45"/>
      <c r="B767" s="54"/>
      <c r="C767" s="47">
        <f t="shared" si="177"/>
        <v>3</v>
      </c>
      <c r="D767" s="73"/>
      <c r="E767" s="70"/>
      <c r="F767" s="70" t="s">
        <v>1619</v>
      </c>
      <c r="G767" s="73"/>
      <c r="H767" s="76" t="s">
        <v>1620</v>
      </c>
      <c r="I767" s="96" t="s">
        <v>1617</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1621</v>
      </c>
      <c r="AE767" s="76"/>
      <c r="AF767" s="97">
        <v>1</v>
      </c>
      <c r="AG767" s="97">
        <v>1</v>
      </c>
      <c r="AH767" s="73"/>
      <c r="AI767" s="57"/>
      <c r="AJ767" s="45"/>
      <c r="AK767" s="45"/>
      <c r="AL767" s="45"/>
    </row>
    <row r="768" spans="1:38" hidden="1" outlineLevel="2" x14ac:dyDescent="0.25">
      <c r="A768" s="45"/>
      <c r="B768" s="54"/>
      <c r="C768" s="47">
        <f t="shared" si="177"/>
        <v>3</v>
      </c>
      <c r="D768" s="73"/>
      <c r="E768" s="70" t="s">
        <v>1622</v>
      </c>
      <c r="F768" s="70" t="s">
        <v>1623</v>
      </c>
      <c r="G768" s="73"/>
      <c r="H768" s="76" t="s">
        <v>1624</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2" t="s">
        <v>1612</v>
      </c>
      <c r="AE768" s="76"/>
      <c r="AF768" s="76">
        <v>1</v>
      </c>
      <c r="AG768" s="76">
        <v>1</v>
      </c>
      <c r="AH768" s="73"/>
      <c r="AI768" s="57"/>
      <c r="AJ768" s="45"/>
      <c r="AK768" s="45"/>
      <c r="AL768" s="45"/>
    </row>
    <row r="769" spans="1:38" hidden="1" outlineLevel="2" x14ac:dyDescent="0.25">
      <c r="A769" s="45"/>
      <c r="B769" s="54"/>
      <c r="C769" s="47">
        <f t="shared" si="177"/>
        <v>3</v>
      </c>
      <c r="D769" s="73"/>
      <c r="E769" s="70"/>
      <c r="F769" s="70" t="s">
        <v>1625</v>
      </c>
      <c r="G769" s="73"/>
      <c r="H769" s="76" t="s">
        <v>1614</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2" t="s">
        <v>1612</v>
      </c>
      <c r="AE769" s="76"/>
      <c r="AF769" s="97">
        <v>1</v>
      </c>
      <c r="AG769" s="97">
        <v>1</v>
      </c>
      <c r="AH769" s="73"/>
      <c r="AI769" s="57"/>
      <c r="AJ769" s="45"/>
      <c r="AK769" s="45"/>
      <c r="AL769" s="45"/>
    </row>
    <row r="770" spans="1:38" hidden="1" outlineLevel="2" x14ac:dyDescent="0.25">
      <c r="A770" s="45"/>
      <c r="B770" s="54"/>
      <c r="C770" s="47">
        <f t="shared" si="177"/>
        <v>3</v>
      </c>
      <c r="D770" s="73"/>
      <c r="E770" s="70"/>
      <c r="F770" s="70" t="s">
        <v>1626</v>
      </c>
      <c r="G770" s="73"/>
      <c r="H770" s="76" t="s">
        <v>1616</v>
      </c>
      <c r="I770" s="96" t="s">
        <v>1617</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2373</v>
      </c>
      <c r="AE770" s="76"/>
      <c r="AF770" s="97">
        <v>1</v>
      </c>
      <c r="AG770" s="97">
        <v>1</v>
      </c>
      <c r="AH770" s="73"/>
      <c r="AI770" s="57"/>
      <c r="AJ770" s="45"/>
      <c r="AK770" s="45"/>
      <c r="AL770" s="45"/>
    </row>
    <row r="771" spans="1:38" hidden="1" outlineLevel="2" x14ac:dyDescent="0.25">
      <c r="A771" s="45"/>
      <c r="B771" s="54"/>
      <c r="C771" s="47">
        <f t="shared" si="177"/>
        <v>3</v>
      </c>
      <c r="D771" s="73"/>
      <c r="E771" s="70"/>
      <c r="F771" s="70" t="s">
        <v>1627</v>
      </c>
      <c r="G771" s="73"/>
      <c r="H771" s="76" t="s">
        <v>1620</v>
      </c>
      <c r="I771" s="96" t="s">
        <v>1617</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2374</v>
      </c>
      <c r="AE771" s="76"/>
      <c r="AF771" s="97">
        <v>1</v>
      </c>
      <c r="AG771" s="97">
        <v>1</v>
      </c>
      <c r="AH771" s="73"/>
      <c r="AI771" s="57"/>
      <c r="AJ771" s="45"/>
      <c r="AK771" s="45"/>
      <c r="AL771" s="45"/>
    </row>
    <row r="772" spans="1:38" hidden="1" outlineLevel="2" x14ac:dyDescent="0.25">
      <c r="A772" s="45"/>
      <c r="B772" s="54"/>
      <c r="C772" s="47">
        <f t="shared" si="177"/>
        <v>3</v>
      </c>
      <c r="D772" s="73"/>
      <c r="E772" s="70" t="s">
        <v>1628</v>
      </c>
      <c r="F772" s="70" t="s">
        <v>1629</v>
      </c>
      <c r="G772" s="73"/>
      <c r="H772" s="76" t="s">
        <v>1630</v>
      </c>
      <c r="I772" s="96" t="s">
        <v>573</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2" t="s">
        <v>1612</v>
      </c>
      <c r="AE772" s="76"/>
      <c r="AF772" s="76">
        <v>1</v>
      </c>
      <c r="AG772" s="76">
        <v>1</v>
      </c>
      <c r="AH772" s="73"/>
      <c r="AI772" s="57"/>
      <c r="AJ772" s="45"/>
      <c r="AK772" s="45"/>
      <c r="AL772" s="45"/>
    </row>
    <row r="773" spans="1:38" hidden="1" outlineLevel="2" x14ac:dyDescent="0.25">
      <c r="A773" s="45"/>
      <c r="B773" s="54"/>
      <c r="C773" s="47">
        <f t="shared" si="177"/>
        <v>3</v>
      </c>
      <c r="D773" s="73"/>
      <c r="E773" s="70"/>
      <c r="F773" s="70" t="s">
        <v>1631</v>
      </c>
      <c r="G773" s="73"/>
      <c r="H773" s="76" t="s">
        <v>1614</v>
      </c>
      <c r="I773" s="96" t="s">
        <v>573</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1587</v>
      </c>
      <c r="AE773" s="76"/>
      <c r="AF773" s="97">
        <v>1</v>
      </c>
      <c r="AG773" s="97">
        <v>1</v>
      </c>
      <c r="AH773" s="73"/>
      <c r="AI773" s="57"/>
      <c r="AJ773" s="45"/>
      <c r="AK773" s="45"/>
      <c r="AL773" s="45"/>
    </row>
    <row r="774" spans="1:38" hidden="1" outlineLevel="2" x14ac:dyDescent="0.25">
      <c r="A774" s="45"/>
      <c r="B774" s="54"/>
      <c r="C774" s="47">
        <f t="shared" si="177"/>
        <v>3</v>
      </c>
      <c r="D774" s="73"/>
      <c r="E774" s="70"/>
      <c r="F774" s="70" t="s">
        <v>1632</v>
      </c>
      <c r="G774" s="73"/>
      <c r="H774" s="76" t="s">
        <v>1616</v>
      </c>
      <c r="I774" s="96" t="s">
        <v>573</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1587</v>
      </c>
      <c r="AE774" s="76"/>
      <c r="AF774" s="97">
        <v>1</v>
      </c>
      <c r="AG774" s="97">
        <v>1</v>
      </c>
      <c r="AH774" s="73"/>
      <c r="AI774" s="57"/>
      <c r="AJ774" s="45"/>
      <c r="AK774" s="45"/>
      <c r="AL774" s="45"/>
    </row>
    <row r="775" spans="1:38" hidden="1" outlineLevel="2" x14ac:dyDescent="0.25">
      <c r="A775" s="45"/>
      <c r="B775" s="54"/>
      <c r="C775" s="47">
        <f t="shared" si="177"/>
        <v>3</v>
      </c>
      <c r="D775" s="73"/>
      <c r="E775" s="70"/>
      <c r="F775" s="70" t="s">
        <v>1633</v>
      </c>
      <c r="G775" s="73"/>
      <c r="H775" s="76" t="s">
        <v>1620</v>
      </c>
      <c r="I775" s="96" t="s">
        <v>573</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1587</v>
      </c>
      <c r="AE775" s="76"/>
      <c r="AF775" s="97">
        <v>1</v>
      </c>
      <c r="AG775" s="97">
        <v>1</v>
      </c>
      <c r="AH775" s="73"/>
      <c r="AI775" s="57"/>
      <c r="AJ775" s="45"/>
      <c r="AK775" s="45"/>
      <c r="AL775" s="45"/>
    </row>
    <row r="776" spans="1:38" hidden="1" outlineLevel="2" x14ac:dyDescent="0.25">
      <c r="A776" s="45"/>
      <c r="B776" s="54"/>
      <c r="C776" s="47">
        <f t="shared" si="177"/>
        <v>3</v>
      </c>
      <c r="D776" s="73"/>
      <c r="E776" s="70" t="s">
        <v>1634</v>
      </c>
      <c r="F776" s="70" t="s">
        <v>1635</v>
      </c>
      <c r="G776" s="73"/>
      <c r="H776" s="76" t="s">
        <v>1624</v>
      </c>
      <c r="I776" s="96" t="s">
        <v>573</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2" t="s">
        <v>1612</v>
      </c>
      <c r="AE776" s="76"/>
      <c r="AF776" s="76">
        <v>1</v>
      </c>
      <c r="AG776" s="76">
        <v>1</v>
      </c>
      <c r="AH776" s="73"/>
      <c r="AI776" s="57"/>
      <c r="AJ776" s="45"/>
      <c r="AK776" s="45"/>
      <c r="AL776" s="45"/>
    </row>
    <row r="777" spans="1:38" hidden="1" outlineLevel="2" x14ac:dyDescent="0.25">
      <c r="A777" s="45"/>
      <c r="B777" s="54"/>
      <c r="C777" s="47">
        <f t="shared" si="177"/>
        <v>3</v>
      </c>
      <c r="D777" s="73"/>
      <c r="E777" s="70"/>
      <c r="F777" s="70" t="s">
        <v>1636</v>
      </c>
      <c r="G777" s="73"/>
      <c r="H777" s="76" t="s">
        <v>1614</v>
      </c>
      <c r="I777" s="96" t="s">
        <v>573</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1587</v>
      </c>
      <c r="AE777" s="76"/>
      <c r="AF777" s="97">
        <v>1</v>
      </c>
      <c r="AG777" s="97">
        <v>1</v>
      </c>
      <c r="AH777" s="73"/>
      <c r="AI777" s="57"/>
      <c r="AJ777" s="45"/>
      <c r="AK777" s="45"/>
      <c r="AL777" s="45"/>
    </row>
    <row r="778" spans="1:38" hidden="1" outlineLevel="2" x14ac:dyDescent="0.25">
      <c r="A778" s="45"/>
      <c r="B778" s="54"/>
      <c r="C778" s="47">
        <f t="shared" si="177"/>
        <v>3</v>
      </c>
      <c r="D778" s="73"/>
      <c r="E778" s="70"/>
      <c r="F778" s="70" t="s">
        <v>1637</v>
      </c>
      <c r="G778" s="73"/>
      <c r="H778" s="76" t="s">
        <v>1616</v>
      </c>
      <c r="I778" s="96" t="s">
        <v>573</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1587</v>
      </c>
      <c r="AE778" s="76"/>
      <c r="AF778" s="97">
        <v>1</v>
      </c>
      <c r="AG778" s="97">
        <v>1</v>
      </c>
      <c r="AH778" s="73"/>
      <c r="AI778" s="57"/>
      <c r="AJ778" s="45"/>
      <c r="AK778" s="45"/>
      <c r="AL778" s="45"/>
    </row>
    <row r="779" spans="1:38" hidden="1" outlineLevel="2" x14ac:dyDescent="0.25">
      <c r="A779" s="45"/>
      <c r="B779" s="54"/>
      <c r="C779" s="47">
        <f t="shared" si="177"/>
        <v>3</v>
      </c>
      <c r="D779" s="73"/>
      <c r="E779" s="70"/>
      <c r="F779" s="70" t="s">
        <v>1638</v>
      </c>
      <c r="G779" s="73"/>
      <c r="H779" s="76" t="s">
        <v>1620</v>
      </c>
      <c r="I779" s="96" t="s">
        <v>573</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1587</v>
      </c>
      <c r="AE779" s="76"/>
      <c r="AF779" s="97">
        <v>1</v>
      </c>
      <c r="AG779" s="97">
        <v>1</v>
      </c>
      <c r="AH779" s="73"/>
      <c r="AI779" s="57"/>
      <c r="AJ779" s="45"/>
      <c r="AK779" s="45"/>
      <c r="AL779" s="45"/>
    </row>
    <row r="780" spans="1:38" hidden="1" outlineLevel="2" x14ac:dyDescent="0.25">
      <c r="A780" s="45"/>
      <c r="B780" s="54"/>
      <c r="C780" s="47">
        <f t="shared" si="177"/>
        <v>3</v>
      </c>
      <c r="D780" s="73"/>
      <c r="E780" s="70"/>
      <c r="F780" s="70" t="s">
        <v>1639</v>
      </c>
      <c r="G780" s="73"/>
      <c r="H780" s="76" t="s">
        <v>1640</v>
      </c>
      <c r="I780" s="96" t="s">
        <v>573</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hidden="1" outlineLevel="2" x14ac:dyDescent="0.25">
      <c r="A781" s="45"/>
      <c r="B781" s="54"/>
      <c r="C781" s="47">
        <f t="shared" si="177"/>
        <v>3</v>
      </c>
      <c r="D781" s="73"/>
      <c r="E781" s="70"/>
      <c r="F781" s="70" t="s">
        <v>1641</v>
      </c>
      <c r="G781" s="73"/>
      <c r="H781" s="76" t="s">
        <v>1642</v>
      </c>
      <c r="I781" s="96" t="s">
        <v>573</v>
      </c>
      <c r="J781" s="96"/>
      <c r="K781" s="76"/>
      <c r="L781" s="76"/>
      <c r="M781" s="76"/>
      <c r="N781" s="76"/>
      <c r="O781" s="76"/>
      <c r="P781" s="76"/>
      <c r="Q781" s="76"/>
      <c r="R781" s="76"/>
      <c r="S781" s="76"/>
      <c r="T781" s="76"/>
      <c r="U781" s="97">
        <v>0</v>
      </c>
      <c r="V781" s="263">
        <f t="shared" ref="V781:V782" si="184">U781</f>
        <v>0</v>
      </c>
      <c r="W781" s="263">
        <f t="shared" ref="W781:W782" si="185">V781</f>
        <v>0</v>
      </c>
      <c r="X781" s="263">
        <f>Y781</f>
        <v>0</v>
      </c>
      <c r="Y781" s="97">
        <v>0</v>
      </c>
      <c r="Z781" s="263">
        <f t="shared" ref="Z781:AB782" si="186">Y781</f>
        <v>0</v>
      </c>
      <c r="AA781" s="263">
        <f t="shared" si="186"/>
        <v>0</v>
      </c>
      <c r="AB781" s="263">
        <f t="shared" si="186"/>
        <v>0</v>
      </c>
      <c r="AC781" s="76"/>
      <c r="AD781" s="97" t="s">
        <v>2688</v>
      </c>
      <c r="AE781" s="76"/>
      <c r="AF781" s="97">
        <v>1</v>
      </c>
      <c r="AG781" s="97">
        <v>1</v>
      </c>
      <c r="AH781" s="73"/>
      <c r="AI781" s="57"/>
      <c r="AJ781" s="45"/>
      <c r="AK781" s="45"/>
      <c r="AL781" s="45"/>
    </row>
    <row r="782" spans="1:38" hidden="1" outlineLevel="2" x14ac:dyDescent="0.25">
      <c r="A782" s="45"/>
      <c r="B782" s="54"/>
      <c r="C782" s="47">
        <f t="shared" si="177"/>
        <v>3</v>
      </c>
      <c r="D782" s="73"/>
      <c r="E782" s="70"/>
      <c r="F782" s="70" t="s">
        <v>1643</v>
      </c>
      <c r="G782" s="73"/>
      <c r="H782" s="76" t="s">
        <v>1644</v>
      </c>
      <c r="I782" s="96" t="s">
        <v>573</v>
      </c>
      <c r="J782" s="96"/>
      <c r="K782" s="76"/>
      <c r="L782" s="76"/>
      <c r="M782" s="76"/>
      <c r="N782" s="76"/>
      <c r="O782" s="76"/>
      <c r="P782" s="76"/>
      <c r="Q782" s="76"/>
      <c r="R782" s="76"/>
      <c r="S782" s="76"/>
      <c r="T782" s="76"/>
      <c r="U782" s="97">
        <v>-0.71226</v>
      </c>
      <c r="V782" s="263">
        <f t="shared" si="184"/>
        <v>-0.71226</v>
      </c>
      <c r="W782" s="263">
        <f t="shared" si="185"/>
        <v>-0.71226</v>
      </c>
      <c r="X782" s="263">
        <f>Y782</f>
        <v>-0.21895000000000001</v>
      </c>
      <c r="Y782" s="97">
        <v>-0.21895000000000001</v>
      </c>
      <c r="Z782" s="263">
        <f t="shared" si="186"/>
        <v>-0.21895000000000001</v>
      </c>
      <c r="AA782" s="263">
        <f t="shared" si="186"/>
        <v>-0.21895000000000001</v>
      </c>
      <c r="AB782" s="263">
        <f t="shared" si="186"/>
        <v>-0.21895000000000001</v>
      </c>
      <c r="AC782" s="76"/>
      <c r="AD782" s="76"/>
      <c r="AE782" s="76"/>
      <c r="AF782" s="97">
        <v>1</v>
      </c>
      <c r="AG782" s="97">
        <v>1</v>
      </c>
      <c r="AH782" s="73"/>
      <c r="AI782" s="57"/>
      <c r="AJ782" s="45"/>
      <c r="AK782" s="45"/>
      <c r="AL782" s="45"/>
    </row>
    <row r="783" spans="1:38" hidden="1" outlineLevel="2" x14ac:dyDescent="0.25">
      <c r="A783" s="45"/>
      <c r="B783" s="54"/>
      <c r="C783" s="47">
        <f t="shared" si="177"/>
        <v>3</v>
      </c>
      <c r="D783" s="73"/>
      <c r="E783" s="70"/>
      <c r="F783" s="70" t="s">
        <v>1645</v>
      </c>
      <c r="G783" s="73"/>
      <c r="H783" s="76" t="s">
        <v>1646</v>
      </c>
      <c r="I783" s="96" t="s">
        <v>573</v>
      </c>
      <c r="J783" s="96"/>
      <c r="K783" s="76"/>
      <c r="L783" s="76"/>
      <c r="M783" s="76"/>
      <c r="N783" s="76"/>
      <c r="O783" s="76"/>
      <c r="P783" s="76"/>
      <c r="Q783" s="76"/>
      <c r="R783" s="76"/>
      <c r="S783" s="76"/>
      <c r="T783" s="76"/>
      <c r="U783" s="97">
        <v>-0.90173999999999999</v>
      </c>
      <c r="V783" s="263">
        <f t="shared" ref="V783" si="187">U783</f>
        <v>-0.90173999999999999</v>
      </c>
      <c r="W783" s="263">
        <f t="shared" ref="W783" si="188">V783</f>
        <v>-0.90173999999999999</v>
      </c>
      <c r="X783" s="263">
        <f>Y783</f>
        <v>-0.37940000000000002</v>
      </c>
      <c r="Y783" s="97">
        <v>-0.37940000000000002</v>
      </c>
      <c r="Z783" s="263">
        <f t="shared" ref="Z783" si="189">Y783</f>
        <v>-0.37940000000000002</v>
      </c>
      <c r="AA783" s="263">
        <f t="shared" ref="AA783" si="190">Z783</f>
        <v>-0.37940000000000002</v>
      </c>
      <c r="AB783" s="263">
        <f t="shared" ref="AB783" si="191">AA783</f>
        <v>-0.37940000000000002</v>
      </c>
      <c r="AC783" s="76"/>
      <c r="AD783" s="76"/>
      <c r="AE783" s="76"/>
      <c r="AF783" s="97">
        <v>1</v>
      </c>
      <c r="AG783" s="97">
        <v>1</v>
      </c>
      <c r="AH783" s="73"/>
      <c r="AI783" s="57"/>
      <c r="AJ783" s="45"/>
      <c r="AK783" s="45"/>
      <c r="AL783" s="45"/>
    </row>
    <row r="784" spans="1:38" hidden="1" outlineLevel="2" x14ac:dyDescent="0.25">
      <c r="A784" s="45"/>
      <c r="B784" s="54"/>
      <c r="C784" s="47">
        <f t="shared" si="177"/>
        <v>3</v>
      </c>
      <c r="D784" s="73"/>
      <c r="E784" s="70"/>
      <c r="F784" s="70" t="s">
        <v>1647</v>
      </c>
      <c r="G784" s="73"/>
      <c r="H784" s="76" t="s">
        <v>2849</v>
      </c>
      <c r="I784" s="96" t="s">
        <v>573</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hidden="1" outlineLevel="2" x14ac:dyDescent="0.25">
      <c r="A785" s="45"/>
      <c r="B785" s="54"/>
      <c r="C785" s="47">
        <f t="shared" si="177"/>
        <v>3</v>
      </c>
      <c r="D785" s="73"/>
      <c r="E785" s="70"/>
      <c r="F785" s="70" t="s">
        <v>1648</v>
      </c>
      <c r="G785" s="73"/>
      <c r="H785" s="76" t="s">
        <v>2264</v>
      </c>
      <c r="I785" s="96" t="s">
        <v>573</v>
      </c>
      <c r="J785" s="96"/>
      <c r="K785" s="76"/>
      <c r="L785" s="76"/>
      <c r="M785" s="76"/>
      <c r="N785" s="76"/>
      <c r="O785" s="76"/>
      <c r="P785" s="76"/>
      <c r="Q785" s="76"/>
      <c r="R785" s="76"/>
      <c r="S785" s="76"/>
      <c r="T785" s="76"/>
      <c r="U785" s="97">
        <v>-1.1100000000000001E-3</v>
      </c>
      <c r="V785" s="263">
        <f t="shared" ref="V785:W786" si="192">U785</f>
        <v>-1.1100000000000001E-3</v>
      </c>
      <c r="W785" s="263">
        <f t="shared" si="192"/>
        <v>-1.1100000000000001E-3</v>
      </c>
      <c r="X785" s="263">
        <f t="shared" ref="X785:X787" si="193">Y785</f>
        <v>-1.5499999999999999E-3</v>
      </c>
      <c r="Y785" s="97">
        <v>-1.5499999999999999E-3</v>
      </c>
      <c r="Z785" s="263">
        <f t="shared" ref="Z785:Z787" si="194">Y785</f>
        <v>-1.5499999999999999E-3</v>
      </c>
      <c r="AA785" s="263">
        <f t="shared" ref="AA785:AA787" si="195">Z785</f>
        <v>-1.5499999999999999E-3</v>
      </c>
      <c r="AB785" s="263">
        <f t="shared" ref="AB785:AB787" si="196">AA785</f>
        <v>-1.5499999999999999E-3</v>
      </c>
      <c r="AC785" s="76"/>
      <c r="AD785" s="97" t="s">
        <v>2845</v>
      </c>
      <c r="AE785" s="76"/>
      <c r="AF785" s="76">
        <v>1</v>
      </c>
      <c r="AG785" s="76">
        <v>1</v>
      </c>
      <c r="AH785" s="73"/>
      <c r="AI785" s="57"/>
      <c r="AJ785" s="45"/>
      <c r="AK785" s="45"/>
      <c r="AL785" s="45"/>
    </row>
    <row r="786" spans="1:38" hidden="1" outlineLevel="2" x14ac:dyDescent="0.25">
      <c r="A786" s="45"/>
      <c r="B786" s="54"/>
      <c r="C786" s="47">
        <f t="shared" si="177"/>
        <v>3</v>
      </c>
      <c r="D786" s="73"/>
      <c r="E786" s="70"/>
      <c r="F786" s="70" t="s">
        <v>1649</v>
      </c>
      <c r="G786" s="73"/>
      <c r="H786" s="76" t="s">
        <v>2265</v>
      </c>
      <c r="I786" s="96" t="s">
        <v>573</v>
      </c>
      <c r="J786" s="96"/>
      <c r="K786" s="76"/>
      <c r="L786" s="76"/>
      <c r="M786" s="76"/>
      <c r="N786" s="76"/>
      <c r="O786" s="76"/>
      <c r="P786" s="76"/>
      <c r="Q786" s="76"/>
      <c r="R786" s="76"/>
      <c r="S786" s="76"/>
      <c r="T786" s="76"/>
      <c r="U786" s="97">
        <v>-1.5E-3</v>
      </c>
      <c r="V786" s="263">
        <f t="shared" ref="V786" si="197">U786</f>
        <v>-1.5E-3</v>
      </c>
      <c r="W786" s="263">
        <f t="shared" si="192"/>
        <v>-1.5E-3</v>
      </c>
      <c r="X786" s="263">
        <f t="shared" si="193"/>
        <v>-2.1250000000000002E-3</v>
      </c>
      <c r="Y786" s="97">
        <v>-2.1250000000000002E-3</v>
      </c>
      <c r="Z786" s="263">
        <f t="shared" si="194"/>
        <v>-2.1250000000000002E-3</v>
      </c>
      <c r="AA786" s="263">
        <f t="shared" si="195"/>
        <v>-2.1250000000000002E-3</v>
      </c>
      <c r="AB786" s="263">
        <f t="shared" si="196"/>
        <v>-2.1250000000000002E-3</v>
      </c>
      <c r="AC786" s="76"/>
      <c r="AD786" s="97"/>
      <c r="AE786" s="76"/>
      <c r="AF786" s="76">
        <v>1</v>
      </c>
      <c r="AG786" s="76">
        <v>1</v>
      </c>
      <c r="AH786" s="73"/>
      <c r="AI786" s="57"/>
      <c r="AJ786" s="45"/>
      <c r="AK786" s="45"/>
      <c r="AL786" s="45"/>
    </row>
    <row r="787" spans="1:38" hidden="1" outlineLevel="2" collapsed="1" x14ac:dyDescent="0.25">
      <c r="A787" s="45"/>
      <c r="B787" s="54"/>
      <c r="C787" s="47">
        <f t="shared" ref="C787:C791" si="198">INT($C$29)+3</f>
        <v>4</v>
      </c>
      <c r="D787" s="73"/>
      <c r="E787" s="70"/>
      <c r="F787" s="70" t="s">
        <v>1650</v>
      </c>
      <c r="G787" s="73"/>
      <c r="H787" s="76" t="s">
        <v>2266</v>
      </c>
      <c r="I787" s="96" t="s">
        <v>573</v>
      </c>
      <c r="J787" s="96"/>
      <c r="K787" s="76"/>
      <c r="L787" s="76"/>
      <c r="M787" s="76"/>
      <c r="N787" s="76"/>
      <c r="O787" s="76"/>
      <c r="P787" s="76"/>
      <c r="Q787" s="76"/>
      <c r="R787" s="76"/>
      <c r="S787" s="76"/>
      <c r="T787" s="76"/>
      <c r="U787" s="97">
        <v>-6.8500000000000002E-3</v>
      </c>
      <c r="V787" s="263">
        <f t="shared" ref="V787" si="199">U787</f>
        <v>-6.8500000000000002E-3</v>
      </c>
      <c r="W787" s="263">
        <f t="shared" ref="W787" si="200">V787</f>
        <v>-6.8500000000000002E-3</v>
      </c>
      <c r="X787" s="263">
        <f t="shared" si="193"/>
        <v>-8.0300000000000007E-3</v>
      </c>
      <c r="Y787" s="97">
        <v>-8.0300000000000007E-3</v>
      </c>
      <c r="Z787" s="263">
        <f t="shared" si="194"/>
        <v>-8.0300000000000007E-3</v>
      </c>
      <c r="AA787" s="263">
        <f t="shared" si="195"/>
        <v>-8.0300000000000007E-3</v>
      </c>
      <c r="AB787" s="263">
        <f t="shared" si="196"/>
        <v>-8.0300000000000007E-3</v>
      </c>
      <c r="AC787" s="76"/>
      <c r="AD787" s="76"/>
      <c r="AE787" s="76"/>
      <c r="AF787" s="76">
        <v>1</v>
      </c>
      <c r="AG787" s="76">
        <v>1</v>
      </c>
      <c r="AH787" s="73"/>
      <c r="AI787" s="57"/>
      <c r="AJ787" s="45"/>
      <c r="AK787" s="45"/>
      <c r="AL787" s="45"/>
    </row>
    <row r="788" spans="1:38" hidden="1" outlineLevel="3" x14ac:dyDescent="0.25">
      <c r="A788" s="45"/>
      <c r="B788" s="54"/>
      <c r="C788" s="47">
        <f t="shared" si="198"/>
        <v>4</v>
      </c>
      <c r="D788" s="73"/>
      <c r="E788" s="70" t="s">
        <v>1655</v>
      </c>
      <c r="F788" s="70" t="s">
        <v>1651</v>
      </c>
      <c r="G788" s="73"/>
      <c r="H788" s="76" t="s">
        <v>1657</v>
      </c>
      <c r="I788" s="96" t="s">
        <v>573</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2" t="s">
        <v>1612</v>
      </c>
      <c r="AE788" s="76"/>
      <c r="AF788" s="76">
        <v>1</v>
      </c>
      <c r="AG788" s="76">
        <v>1</v>
      </c>
      <c r="AH788" s="73"/>
      <c r="AI788" s="57"/>
      <c r="AJ788" s="45"/>
      <c r="AK788" s="45"/>
      <c r="AL788" s="45"/>
    </row>
    <row r="789" spans="1:38" hidden="1" outlineLevel="3" x14ac:dyDescent="0.25">
      <c r="A789" s="45"/>
      <c r="B789" s="54"/>
      <c r="C789" s="47">
        <f t="shared" si="198"/>
        <v>4</v>
      </c>
      <c r="D789" s="73"/>
      <c r="E789" s="70"/>
      <c r="F789" s="70" t="s">
        <v>1652</v>
      </c>
      <c r="G789" s="73"/>
      <c r="H789" s="76" t="s">
        <v>1576</v>
      </c>
      <c r="I789" s="96" t="s">
        <v>573</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1097</v>
      </c>
      <c r="AE789" s="76"/>
      <c r="AF789" s="97">
        <v>1</v>
      </c>
      <c r="AG789" s="97">
        <v>1</v>
      </c>
      <c r="AH789" s="73"/>
      <c r="AI789" s="57"/>
      <c r="AJ789" s="45"/>
      <c r="AK789" s="45"/>
      <c r="AL789" s="45"/>
    </row>
    <row r="790" spans="1:38" hidden="1" outlineLevel="3" x14ac:dyDescent="0.25">
      <c r="A790" s="45"/>
      <c r="B790" s="54"/>
      <c r="C790" s="47">
        <f t="shared" si="198"/>
        <v>4</v>
      </c>
      <c r="D790" s="73"/>
      <c r="E790" s="70"/>
      <c r="F790" s="70" t="s">
        <v>1653</v>
      </c>
      <c r="G790" s="73"/>
      <c r="H790" s="76" t="s">
        <v>1578</v>
      </c>
      <c r="I790" s="96" t="s">
        <v>573</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1097</v>
      </c>
      <c r="AE790" s="76"/>
      <c r="AF790" s="97">
        <v>1</v>
      </c>
      <c r="AG790" s="97">
        <v>1</v>
      </c>
      <c r="AH790" s="73"/>
      <c r="AI790" s="57"/>
      <c r="AJ790" s="45"/>
      <c r="AK790" s="45"/>
      <c r="AL790" s="45"/>
    </row>
    <row r="791" spans="1:38" hidden="1" outlineLevel="3" x14ac:dyDescent="0.25">
      <c r="A791" s="45"/>
      <c r="B791" s="54"/>
      <c r="C791" s="47">
        <f t="shared" si="198"/>
        <v>4</v>
      </c>
      <c r="D791" s="73"/>
      <c r="E791" s="70"/>
      <c r="F791" s="70" t="s">
        <v>1654</v>
      </c>
      <c r="G791" s="73"/>
      <c r="H791" s="76" t="s">
        <v>1580</v>
      </c>
      <c r="I791" s="96" t="s">
        <v>573</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2829</v>
      </c>
      <c r="AE791" s="76"/>
      <c r="AF791" s="97">
        <v>1</v>
      </c>
      <c r="AG791" s="97">
        <v>1</v>
      </c>
      <c r="AH791" s="73"/>
      <c r="AI791" s="57"/>
      <c r="AJ791" s="45"/>
      <c r="AK791" s="45"/>
      <c r="AL791" s="45"/>
    </row>
    <row r="792" spans="1:38" hidden="1" outlineLevel="2" x14ac:dyDescent="0.25">
      <c r="A792" s="45"/>
      <c r="B792" s="54"/>
      <c r="C792" s="47">
        <f>INT($C$29)+2</f>
        <v>3</v>
      </c>
      <c r="D792" s="73"/>
      <c r="E792" s="70"/>
      <c r="F792" s="70" t="s">
        <v>1656</v>
      </c>
      <c r="G792" s="73"/>
      <c r="H792" s="76" t="s">
        <v>1574</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2" x14ac:dyDescent="0.25">
      <c r="A793" s="45"/>
      <c r="B793" s="54"/>
      <c r="C793" s="47">
        <f>INT($C$29)+2</f>
        <v>3</v>
      </c>
      <c r="D793" s="73"/>
      <c r="E793" s="70"/>
      <c r="F793" s="70" t="s">
        <v>1658</v>
      </c>
      <c r="G793" s="73"/>
      <c r="H793" s="76" t="s">
        <v>1576</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2" x14ac:dyDescent="0.25">
      <c r="A794" s="45"/>
      <c r="B794" s="54"/>
      <c r="C794" s="47">
        <f>INT($C$29)+2</f>
        <v>3</v>
      </c>
      <c r="D794" s="73"/>
      <c r="E794" s="70"/>
      <c r="F794" s="70" t="s">
        <v>1659</v>
      </c>
      <c r="G794" s="73"/>
      <c r="H794" s="76" t="s">
        <v>1578</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collapsed="1" x14ac:dyDescent="0.25">
      <c r="A795" s="45"/>
      <c r="B795" s="54"/>
      <c r="C795" s="47">
        <f>INT($C$29)+2</f>
        <v>3</v>
      </c>
      <c r="D795" s="73"/>
      <c r="E795" s="70"/>
      <c r="F795" s="70" t="s">
        <v>1660</v>
      </c>
      <c r="G795" s="73"/>
      <c r="H795" s="76" t="s">
        <v>1580</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3" x14ac:dyDescent="0.25">
      <c r="A796" s="45"/>
      <c r="B796" s="54"/>
      <c r="C796" s="47">
        <f t="shared" ref="C796:C803" si="203">INT($C$29)+3</f>
        <v>4</v>
      </c>
      <c r="D796" s="73"/>
      <c r="E796" s="70"/>
      <c r="F796" s="70" t="s">
        <v>1661</v>
      </c>
      <c r="G796" s="73"/>
      <c r="H796" s="76" t="s">
        <v>1662</v>
      </c>
      <c r="I796" s="96" t="s">
        <v>573</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hidden="1" outlineLevel="3" x14ac:dyDescent="0.25">
      <c r="A797" s="45"/>
      <c r="B797" s="54"/>
      <c r="C797" s="47">
        <f t="shared" si="203"/>
        <v>4</v>
      </c>
      <c r="D797" s="73"/>
      <c r="E797" s="70"/>
      <c r="F797" s="70" t="s">
        <v>1663</v>
      </c>
      <c r="G797" s="73"/>
      <c r="H797" s="76" t="s">
        <v>1576</v>
      </c>
      <c r="I797" s="96" t="s">
        <v>573</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hidden="1" outlineLevel="3" x14ac:dyDescent="0.25">
      <c r="A798" s="45"/>
      <c r="B798" s="54"/>
      <c r="C798" s="47">
        <f t="shared" si="203"/>
        <v>4</v>
      </c>
      <c r="D798" s="73"/>
      <c r="E798" s="70"/>
      <c r="F798" s="70" t="s">
        <v>1664</v>
      </c>
      <c r="G798" s="73"/>
      <c r="H798" s="76" t="s">
        <v>1578</v>
      </c>
      <c r="I798" s="96" t="s">
        <v>573</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hidden="1" outlineLevel="3" x14ac:dyDescent="0.25">
      <c r="A799" s="45"/>
      <c r="B799" s="54"/>
      <c r="C799" s="47">
        <f t="shared" si="203"/>
        <v>4</v>
      </c>
      <c r="D799" s="73"/>
      <c r="E799" s="70"/>
      <c r="F799" s="70" t="s">
        <v>1665</v>
      </c>
      <c r="G799" s="73"/>
      <c r="H799" s="76" t="s">
        <v>1580</v>
      </c>
      <c r="I799" s="96" t="s">
        <v>573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 t="shared" si="203"/>
        <v>4</v>
      </c>
      <c r="D800" s="73"/>
      <c r="E800" s="70"/>
      <c r="F800" s="70" t="s">
        <v>1666</v>
      </c>
      <c r="G800" s="73"/>
      <c r="H800" s="76" t="s">
        <v>1667</v>
      </c>
      <c r="I800" s="96" t="s">
        <v>573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 t="shared" si="203"/>
        <v>4</v>
      </c>
      <c r="D801" s="73"/>
      <c r="E801" s="70"/>
      <c r="F801" s="70" t="s">
        <v>1668</v>
      </c>
      <c r="G801" s="73"/>
      <c r="H801" s="76" t="s">
        <v>1576</v>
      </c>
      <c r="I801" s="96" t="s">
        <v>573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 t="shared" si="203"/>
        <v>4</v>
      </c>
      <c r="D802" s="73"/>
      <c r="E802" s="70"/>
      <c r="F802" s="70" t="s">
        <v>1669</v>
      </c>
      <c r="G802" s="73"/>
      <c r="H802" s="76" t="s">
        <v>1578</v>
      </c>
      <c r="I802" s="96" t="s">
        <v>573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 t="shared" si="203"/>
        <v>4</v>
      </c>
      <c r="D803" s="73"/>
      <c r="E803" s="70"/>
      <c r="F803" s="70" t="s">
        <v>1670</v>
      </c>
      <c r="G803" s="73"/>
      <c r="H803" s="76" t="s">
        <v>1580</v>
      </c>
      <c r="I803" s="96" t="s">
        <v>573</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51" si="204">INT($C$29)+2</f>
        <v>3</v>
      </c>
      <c r="D804" s="73"/>
      <c r="E804" s="70" t="s">
        <v>859</v>
      </c>
      <c r="F804" s="70" t="s">
        <v>1671</v>
      </c>
      <c r="G804" s="73"/>
      <c r="H804" s="76" t="s">
        <v>1672</v>
      </c>
      <c r="I804" s="96" t="s">
        <v>573</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2"/>
      <c r="AE804" s="76"/>
      <c r="AF804" s="76">
        <v>1</v>
      </c>
      <c r="AG804" s="76">
        <v>1</v>
      </c>
      <c r="AH804" s="73"/>
      <c r="AI804" s="57"/>
      <c r="AJ804" s="45"/>
      <c r="AK804" s="45"/>
      <c r="AL804" s="45"/>
    </row>
    <row r="805" spans="1:38" hidden="1" outlineLevel="2" x14ac:dyDescent="0.25">
      <c r="A805" s="45"/>
      <c r="B805" s="54"/>
      <c r="C805" s="47">
        <f t="shared" si="204"/>
        <v>3</v>
      </c>
      <c r="D805" s="73"/>
      <c r="E805" s="70"/>
      <c r="F805" s="70" t="s">
        <v>1673</v>
      </c>
      <c r="G805" s="73"/>
      <c r="H805" s="76" t="s">
        <v>1674</v>
      </c>
      <c r="I805" s="96" t="s">
        <v>573</v>
      </c>
      <c r="J805" s="96"/>
      <c r="K805" s="97">
        <v>1.5</v>
      </c>
      <c r="L805" s="97">
        <v>1.5</v>
      </c>
      <c r="M805" s="97">
        <v>1</v>
      </c>
      <c r="N805" s="97">
        <v>1</v>
      </c>
      <c r="O805" s="97">
        <v>1</v>
      </c>
      <c r="P805" s="97">
        <v>1</v>
      </c>
      <c r="Q805" s="76"/>
      <c r="R805" s="76" t="s">
        <v>621</v>
      </c>
      <c r="S805" s="76" t="s">
        <v>621</v>
      </c>
      <c r="T805" s="76"/>
      <c r="U805" s="261">
        <f t="shared" ref="U805:AB807" si="205">INDEX($K805:$Q805,1,U$43)</f>
        <v>1.5</v>
      </c>
      <c r="V805" s="261">
        <f t="shared" si="205"/>
        <v>1.5</v>
      </c>
      <c r="W805" s="261">
        <f t="shared" si="205"/>
        <v>1.5</v>
      </c>
      <c r="X805" s="261">
        <f t="shared" si="205"/>
        <v>1.5</v>
      </c>
      <c r="Y805" s="261">
        <f t="shared" si="205"/>
        <v>1.5</v>
      </c>
      <c r="Z805" s="261">
        <f t="shared" si="205"/>
        <v>1.5</v>
      </c>
      <c r="AA805" s="261">
        <f t="shared" si="205"/>
        <v>1.5</v>
      </c>
      <c r="AB805" s="261">
        <f t="shared" si="205"/>
        <v>1.5</v>
      </c>
      <c r="AC805" s="76"/>
      <c r="AD805" s="76"/>
      <c r="AE805" s="76"/>
      <c r="AF805" s="97">
        <v>1</v>
      </c>
      <c r="AG805" s="97">
        <v>1</v>
      </c>
      <c r="AH805" s="73"/>
      <c r="AI805" s="57"/>
      <c r="AJ805" s="45"/>
      <c r="AK805" s="45"/>
      <c r="AL805" s="45"/>
    </row>
    <row r="806" spans="1:38" hidden="1" outlineLevel="2" x14ac:dyDescent="0.25">
      <c r="A806" s="45"/>
      <c r="B806" s="54"/>
      <c r="C806" s="47">
        <f t="shared" si="204"/>
        <v>3</v>
      </c>
      <c r="D806" s="73"/>
      <c r="E806" s="70"/>
      <c r="F806" s="70" t="s">
        <v>1675</v>
      </c>
      <c r="G806" s="73"/>
      <c r="H806" s="76" t="s">
        <v>1676</v>
      </c>
      <c r="I806" s="96" t="s">
        <v>573</v>
      </c>
      <c r="J806" s="96"/>
      <c r="K806" s="97">
        <v>1.75</v>
      </c>
      <c r="L806" s="97">
        <v>1.75</v>
      </c>
      <c r="M806" s="76"/>
      <c r="N806" s="76"/>
      <c r="O806" s="76"/>
      <c r="P806" s="76"/>
      <c r="Q806" s="76"/>
      <c r="R806" s="76" t="s">
        <v>621</v>
      </c>
      <c r="S806" s="76"/>
      <c r="T806" s="76"/>
      <c r="U806" s="261">
        <f t="shared" si="205"/>
        <v>1.75</v>
      </c>
      <c r="V806" s="261">
        <f t="shared" si="205"/>
        <v>1.75</v>
      </c>
      <c r="W806" s="261">
        <f t="shared" si="205"/>
        <v>1.75</v>
      </c>
      <c r="X806" s="261">
        <f t="shared" si="205"/>
        <v>1.75</v>
      </c>
      <c r="Y806" s="261">
        <f t="shared" si="205"/>
        <v>1.75</v>
      </c>
      <c r="Z806" s="261">
        <f t="shared" si="205"/>
        <v>1.75</v>
      </c>
      <c r="AA806" s="261">
        <f t="shared" si="205"/>
        <v>1.75</v>
      </c>
      <c r="AB806" s="261">
        <f t="shared" si="205"/>
        <v>1.75</v>
      </c>
      <c r="AC806" s="76"/>
      <c r="AD806" s="76"/>
      <c r="AE806" s="76"/>
      <c r="AF806" s="97">
        <v>1</v>
      </c>
      <c r="AG806" s="97">
        <v>1</v>
      </c>
      <c r="AH806" s="73"/>
      <c r="AI806" s="57"/>
      <c r="AJ806" s="45"/>
      <c r="AK806" s="45"/>
      <c r="AL806" s="45"/>
    </row>
    <row r="807" spans="1:38" hidden="1" outlineLevel="2" x14ac:dyDescent="0.25">
      <c r="A807" s="45"/>
      <c r="B807" s="54"/>
      <c r="C807" s="47">
        <f t="shared" si="204"/>
        <v>3</v>
      </c>
      <c r="D807" s="73"/>
      <c r="E807" s="70"/>
      <c r="F807" s="70" t="s">
        <v>1677</v>
      </c>
      <c r="G807" s="73"/>
      <c r="H807" s="76" t="s">
        <v>1678</v>
      </c>
      <c r="I807" s="96" t="s">
        <v>573</v>
      </c>
      <c r="J807" s="96"/>
      <c r="K807" s="97">
        <v>2</v>
      </c>
      <c r="L807" s="97">
        <v>2</v>
      </c>
      <c r="M807" s="76"/>
      <c r="N807" s="76"/>
      <c r="O807" s="76"/>
      <c r="P807" s="76"/>
      <c r="Q807" s="76"/>
      <c r="R807" s="76" t="s">
        <v>621</v>
      </c>
      <c r="S807" s="76"/>
      <c r="T807" s="76"/>
      <c r="U807" s="261">
        <f t="shared" si="205"/>
        <v>2</v>
      </c>
      <c r="V807" s="261">
        <f t="shared" si="205"/>
        <v>2</v>
      </c>
      <c r="W807" s="261">
        <f t="shared" si="205"/>
        <v>2</v>
      </c>
      <c r="X807" s="261">
        <f t="shared" si="205"/>
        <v>2</v>
      </c>
      <c r="Y807" s="261">
        <f t="shared" si="205"/>
        <v>2</v>
      </c>
      <c r="Z807" s="261">
        <f t="shared" si="205"/>
        <v>2</v>
      </c>
      <c r="AA807" s="261">
        <f t="shared" si="205"/>
        <v>2</v>
      </c>
      <c r="AB807" s="261">
        <f t="shared" si="205"/>
        <v>2</v>
      </c>
      <c r="AC807" s="76"/>
      <c r="AD807" s="76"/>
      <c r="AE807" s="76"/>
      <c r="AF807" s="97">
        <v>1</v>
      </c>
      <c r="AG807" s="97">
        <v>1</v>
      </c>
      <c r="AH807" s="73"/>
      <c r="AI807" s="57"/>
      <c r="AJ807" s="45"/>
      <c r="AK807" s="45"/>
      <c r="AL807" s="45"/>
    </row>
    <row r="808" spans="1:38" hidden="1" outlineLevel="2" x14ac:dyDescent="0.25">
      <c r="A808" s="45"/>
      <c r="B808" s="54"/>
      <c r="C808" s="47">
        <f t="shared" si="204"/>
        <v>3</v>
      </c>
      <c r="D808" s="73"/>
      <c r="E808" s="70" t="s">
        <v>862</v>
      </c>
      <c r="F808" s="70" t="s">
        <v>1679</v>
      </c>
      <c r="G808" s="73"/>
      <c r="H808" s="76" t="s">
        <v>1680</v>
      </c>
      <c r="I808" s="96" t="s">
        <v>573</v>
      </c>
      <c r="J808" s="96" t="s">
        <v>1255</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hidden="1" outlineLevel="2" x14ac:dyDescent="0.25">
      <c r="A809" s="45"/>
      <c r="B809" s="54"/>
      <c r="C809" s="47">
        <f t="shared" si="204"/>
        <v>3</v>
      </c>
      <c r="D809" s="73"/>
      <c r="E809" s="70"/>
      <c r="F809" s="70" t="s">
        <v>1681</v>
      </c>
      <c r="G809" s="73"/>
      <c r="H809" s="76" t="s">
        <v>1682</v>
      </c>
      <c r="I809" s="96" t="s">
        <v>120</v>
      </c>
      <c r="J809" s="96" t="s">
        <v>1255</v>
      </c>
      <c r="K809" s="97">
        <v>0.1</v>
      </c>
      <c r="L809" s="97">
        <v>0.1</v>
      </c>
      <c r="M809" s="97">
        <v>7.0000000000000007E-2</v>
      </c>
      <c r="N809" s="97">
        <v>7.0000000000000007E-2</v>
      </c>
      <c r="O809" s="97">
        <v>7.0000000000000007E-2</v>
      </c>
      <c r="P809" s="97">
        <v>7.0000000000000007E-2</v>
      </c>
      <c r="Q809" s="76"/>
      <c r="R809" s="76" t="s">
        <v>621</v>
      </c>
      <c r="S809" s="76" t="s">
        <v>621</v>
      </c>
      <c r="T809" s="76"/>
      <c r="U809" s="261">
        <f t="shared" ref="U809:AB811" si="206">INDEX($K809:$Q809,1,U$43)</f>
        <v>0.1</v>
      </c>
      <c r="V809" s="261">
        <f t="shared" si="206"/>
        <v>0.1</v>
      </c>
      <c r="W809" s="261">
        <f t="shared" si="206"/>
        <v>0.1</v>
      </c>
      <c r="X809" s="261">
        <f t="shared" si="206"/>
        <v>0.1</v>
      </c>
      <c r="Y809" s="261">
        <f t="shared" si="206"/>
        <v>0.1</v>
      </c>
      <c r="Z809" s="261">
        <f t="shared" si="206"/>
        <v>0.1</v>
      </c>
      <c r="AA809" s="261">
        <f t="shared" si="206"/>
        <v>0.1</v>
      </c>
      <c r="AB809" s="261">
        <f t="shared" si="206"/>
        <v>0.1</v>
      </c>
      <c r="AC809" s="76"/>
      <c r="AD809" s="76"/>
      <c r="AE809" s="76"/>
      <c r="AF809" s="97">
        <v>1</v>
      </c>
      <c r="AG809" s="97">
        <v>1</v>
      </c>
      <c r="AH809" s="73"/>
      <c r="AI809" s="57"/>
      <c r="AJ809" s="45"/>
      <c r="AK809" s="45"/>
      <c r="AL809" s="45"/>
    </row>
    <row r="810" spans="1:38" hidden="1" outlineLevel="2" x14ac:dyDescent="0.25">
      <c r="A810" s="45"/>
      <c r="B810" s="54"/>
      <c r="C810" s="47">
        <f t="shared" si="204"/>
        <v>3</v>
      </c>
      <c r="D810" s="73"/>
      <c r="E810" s="70"/>
      <c r="F810" s="70" t="s">
        <v>1683</v>
      </c>
      <c r="G810" s="73"/>
      <c r="H810" s="76" t="s">
        <v>1684</v>
      </c>
      <c r="I810" s="96" t="s">
        <v>120</v>
      </c>
      <c r="J810" s="96" t="s">
        <v>1255</v>
      </c>
      <c r="K810" s="97">
        <v>8.5000000000000006E-2</v>
      </c>
      <c r="L810" s="97">
        <v>8.5000000000000006E-2</v>
      </c>
      <c r="M810" s="76"/>
      <c r="N810" s="76"/>
      <c r="O810" s="76"/>
      <c r="P810" s="76"/>
      <c r="Q810" s="76"/>
      <c r="R810" s="76" t="s">
        <v>621</v>
      </c>
      <c r="S810" s="76"/>
      <c r="T810" s="76"/>
      <c r="U810" s="261">
        <f t="shared" si="206"/>
        <v>8.5000000000000006E-2</v>
      </c>
      <c r="V810" s="261">
        <f t="shared" si="206"/>
        <v>8.5000000000000006E-2</v>
      </c>
      <c r="W810" s="261">
        <f t="shared" si="206"/>
        <v>8.5000000000000006E-2</v>
      </c>
      <c r="X810" s="261">
        <f t="shared" si="206"/>
        <v>8.5000000000000006E-2</v>
      </c>
      <c r="Y810" s="261">
        <f t="shared" si="206"/>
        <v>8.5000000000000006E-2</v>
      </c>
      <c r="Z810" s="261">
        <f t="shared" si="206"/>
        <v>8.5000000000000006E-2</v>
      </c>
      <c r="AA810" s="261">
        <f t="shared" si="206"/>
        <v>8.5000000000000006E-2</v>
      </c>
      <c r="AB810" s="261">
        <f t="shared" si="206"/>
        <v>8.5000000000000006E-2</v>
      </c>
      <c r="AC810" s="76"/>
      <c r="AD810" s="76"/>
      <c r="AE810" s="76"/>
      <c r="AF810" s="97">
        <v>1</v>
      </c>
      <c r="AG810" s="97">
        <v>1</v>
      </c>
      <c r="AH810" s="73"/>
      <c r="AI810" s="57"/>
      <c r="AJ810" s="45"/>
      <c r="AK810" s="45"/>
      <c r="AL810" s="45"/>
    </row>
    <row r="811" spans="1:38" hidden="1" outlineLevel="2" x14ac:dyDescent="0.25">
      <c r="A811" s="45"/>
      <c r="B811" s="54"/>
      <c r="C811" s="47">
        <f t="shared" si="204"/>
        <v>3</v>
      </c>
      <c r="D811" s="73"/>
      <c r="E811" s="70"/>
      <c r="F811" s="70" t="s">
        <v>1685</v>
      </c>
      <c r="G811" s="73"/>
      <c r="H811" s="76" t="s">
        <v>1686</v>
      </c>
      <c r="I811" s="96" t="s">
        <v>120</v>
      </c>
      <c r="J811" s="96" t="s">
        <v>1255</v>
      </c>
      <c r="K811" s="97">
        <v>7.0000000000000007E-2</v>
      </c>
      <c r="L811" s="97">
        <v>7.0000000000000007E-2</v>
      </c>
      <c r="M811" s="76"/>
      <c r="N811" s="76"/>
      <c r="O811" s="76"/>
      <c r="P811" s="76"/>
      <c r="Q811" s="76"/>
      <c r="R811" s="76" t="s">
        <v>621</v>
      </c>
      <c r="S811" s="76"/>
      <c r="T811" s="76"/>
      <c r="U811" s="261">
        <f t="shared" si="206"/>
        <v>7.0000000000000007E-2</v>
      </c>
      <c r="V811" s="261">
        <f t="shared" si="206"/>
        <v>7.0000000000000007E-2</v>
      </c>
      <c r="W811" s="261">
        <f t="shared" si="206"/>
        <v>7.0000000000000007E-2</v>
      </c>
      <c r="X811" s="261">
        <f t="shared" si="206"/>
        <v>7.0000000000000007E-2</v>
      </c>
      <c r="Y811" s="261">
        <f t="shared" si="206"/>
        <v>7.0000000000000007E-2</v>
      </c>
      <c r="Z811" s="261">
        <f t="shared" si="206"/>
        <v>7.0000000000000007E-2</v>
      </c>
      <c r="AA811" s="261">
        <f t="shared" si="206"/>
        <v>7.0000000000000007E-2</v>
      </c>
      <c r="AB811" s="261">
        <f t="shared" si="206"/>
        <v>7.0000000000000007E-2</v>
      </c>
      <c r="AC811" s="76"/>
      <c r="AD811" s="76"/>
      <c r="AE811" s="76"/>
      <c r="AF811" s="97">
        <v>1</v>
      </c>
      <c r="AG811" s="97">
        <v>1</v>
      </c>
      <c r="AH811" s="73"/>
      <c r="AI811" s="57"/>
      <c r="AJ811" s="45"/>
      <c r="AK811" s="45"/>
      <c r="AL811" s="45"/>
    </row>
    <row r="812" spans="1:38" hidden="1" outlineLevel="2" x14ac:dyDescent="0.25">
      <c r="A812" s="45"/>
      <c r="B812" s="54"/>
      <c r="C812" s="47">
        <f t="shared" si="204"/>
        <v>3</v>
      </c>
      <c r="D812" s="73"/>
      <c r="E812" s="70"/>
      <c r="F812" s="70" t="s">
        <v>1687</v>
      </c>
      <c r="G812" s="73"/>
      <c r="H812" s="76" t="s">
        <v>1688</v>
      </c>
      <c r="I812" s="96" t="s">
        <v>573</v>
      </c>
      <c r="J812" s="96" t="s">
        <v>1227</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hidden="1" outlineLevel="2" x14ac:dyDescent="0.25">
      <c r="A813" s="45"/>
      <c r="B813" s="54"/>
      <c r="C813" s="47">
        <f t="shared" si="204"/>
        <v>3</v>
      </c>
      <c r="D813" s="73"/>
      <c r="E813" s="70"/>
      <c r="F813" s="70" t="s">
        <v>1689</v>
      </c>
      <c r="G813" s="73"/>
      <c r="H813" s="76" t="s">
        <v>1690</v>
      </c>
      <c r="I813" s="96" t="s">
        <v>767</v>
      </c>
      <c r="J813" s="96" t="s">
        <v>1227</v>
      </c>
      <c r="K813" s="76"/>
      <c r="L813" s="76"/>
      <c r="M813" s="76"/>
      <c r="N813" s="76"/>
      <c r="O813" s="76"/>
      <c r="P813" s="76"/>
      <c r="Q813" s="76"/>
      <c r="R813" s="76"/>
      <c r="S813" s="76"/>
      <c r="T813" s="76"/>
      <c r="U813" s="97">
        <v>0</v>
      </c>
      <c r="V813" s="263">
        <f t="shared" ref="V813:AB815" si="207">U813</f>
        <v>0</v>
      </c>
      <c r="W813" s="263">
        <f t="shared" si="207"/>
        <v>0</v>
      </c>
      <c r="X813" s="263">
        <f t="shared" si="207"/>
        <v>0</v>
      </c>
      <c r="Y813" s="97">
        <v>0</v>
      </c>
      <c r="Z813" s="263">
        <f t="shared" si="207"/>
        <v>0</v>
      </c>
      <c r="AA813" s="263">
        <f t="shared" si="207"/>
        <v>0</v>
      </c>
      <c r="AB813" s="263">
        <f t="shared" si="207"/>
        <v>0</v>
      </c>
      <c r="AC813" s="76"/>
      <c r="AD813" s="97" t="s">
        <v>2268</v>
      </c>
      <c r="AE813" s="76"/>
      <c r="AF813" s="97">
        <v>1</v>
      </c>
      <c r="AG813" s="97">
        <v>1</v>
      </c>
      <c r="AH813" s="73"/>
      <c r="AI813" s="57"/>
      <c r="AJ813" s="45"/>
      <c r="AK813" s="45"/>
      <c r="AL813" s="45"/>
    </row>
    <row r="814" spans="1:38" hidden="1" outlineLevel="2" x14ac:dyDescent="0.25">
      <c r="A814" s="45"/>
      <c r="B814" s="54"/>
      <c r="C814" s="47">
        <f t="shared" si="204"/>
        <v>3</v>
      </c>
      <c r="D814" s="73"/>
      <c r="E814" s="70"/>
      <c r="F814" s="70" t="s">
        <v>1691</v>
      </c>
      <c r="G814" s="73"/>
      <c r="H814" s="76" t="s">
        <v>1692</v>
      </c>
      <c r="I814" s="96" t="s">
        <v>767</v>
      </c>
      <c r="J814" s="96" t="s">
        <v>1227</v>
      </c>
      <c r="K814" s="76"/>
      <c r="L814" s="76"/>
      <c r="M814" s="76"/>
      <c r="N814" s="76"/>
      <c r="O814" s="76"/>
      <c r="P814" s="76"/>
      <c r="Q814" s="76"/>
      <c r="R814" s="76"/>
      <c r="S814" s="76"/>
      <c r="T814" s="76"/>
      <c r="U814" s="97">
        <v>-0.95650000000000002</v>
      </c>
      <c r="V814" s="263">
        <f t="shared" si="207"/>
        <v>-0.95650000000000002</v>
      </c>
      <c r="W814" s="263">
        <f t="shared" si="207"/>
        <v>-0.95650000000000002</v>
      </c>
      <c r="X814" s="263">
        <f t="shared" si="207"/>
        <v>-0.95650000000000002</v>
      </c>
      <c r="Y814" s="97">
        <v>-1.0820000000000001</v>
      </c>
      <c r="Z814" s="263">
        <f t="shared" si="207"/>
        <v>-1.0820000000000001</v>
      </c>
      <c r="AA814" s="263">
        <f t="shared" si="207"/>
        <v>-1.0820000000000001</v>
      </c>
      <c r="AB814" s="263">
        <f t="shared" si="207"/>
        <v>-1.0820000000000001</v>
      </c>
      <c r="AC814" s="76"/>
      <c r="AD814" s="97"/>
      <c r="AE814" s="76"/>
      <c r="AF814" s="97">
        <v>1</v>
      </c>
      <c r="AG814" s="97">
        <v>1</v>
      </c>
      <c r="AH814" s="73"/>
      <c r="AI814" s="57"/>
      <c r="AJ814" s="45"/>
      <c r="AK814" s="45"/>
      <c r="AL814" s="45"/>
    </row>
    <row r="815" spans="1:38" hidden="1" outlineLevel="2" collapsed="1" x14ac:dyDescent="0.25">
      <c r="A815" s="45"/>
      <c r="B815" s="54"/>
      <c r="C815" s="47">
        <f t="shared" si="204"/>
        <v>3</v>
      </c>
      <c r="D815" s="73"/>
      <c r="E815" s="70"/>
      <c r="F815" s="70" t="s">
        <v>1693</v>
      </c>
      <c r="G815" s="73"/>
      <c r="H815" s="76" t="s">
        <v>1694</v>
      </c>
      <c r="I815" s="96" t="s">
        <v>767</v>
      </c>
      <c r="J815" s="96" t="s">
        <v>1227</v>
      </c>
      <c r="K815" s="76"/>
      <c r="L815" s="76"/>
      <c r="M815" s="76"/>
      <c r="N815" s="76"/>
      <c r="O815" s="76"/>
      <c r="P815" s="76"/>
      <c r="Q815" s="76"/>
      <c r="R815" s="76"/>
      <c r="S815" s="76"/>
      <c r="T815" s="76"/>
      <c r="U815" s="97">
        <v>-1.7614000000000001</v>
      </c>
      <c r="V815" s="263">
        <f t="shared" si="207"/>
        <v>-1.7614000000000001</v>
      </c>
      <c r="W815" s="263">
        <f t="shared" si="207"/>
        <v>-1.7614000000000001</v>
      </c>
      <c r="X815" s="263">
        <f t="shared" si="207"/>
        <v>-1.7614000000000001</v>
      </c>
      <c r="Y815" s="97">
        <v>-2.0059999999999998</v>
      </c>
      <c r="Z815" s="263">
        <f t="shared" si="207"/>
        <v>-2.0059999999999998</v>
      </c>
      <c r="AA815" s="263">
        <f t="shared" si="207"/>
        <v>-2.0059999999999998</v>
      </c>
      <c r="AB815" s="263">
        <f t="shared" si="207"/>
        <v>-2.0059999999999998</v>
      </c>
      <c r="AC815" s="76"/>
      <c r="AD815" s="97"/>
      <c r="AE815" s="76"/>
      <c r="AF815" s="97">
        <v>1</v>
      </c>
      <c r="AG815" s="97">
        <v>1</v>
      </c>
      <c r="AH815" s="73"/>
      <c r="AI815" s="57"/>
      <c r="AJ815" s="45"/>
      <c r="AK815" s="45"/>
      <c r="AL815" s="45"/>
    </row>
    <row r="816" spans="1:38" hidden="1" outlineLevel="3" x14ac:dyDescent="0.25">
      <c r="A816" s="45"/>
      <c r="B816" s="54"/>
      <c r="C816" s="47">
        <f t="shared" si="204"/>
        <v>3</v>
      </c>
      <c r="D816" s="73"/>
      <c r="E816" s="70"/>
      <c r="F816" s="70" t="s">
        <v>1695</v>
      </c>
      <c r="G816" s="73"/>
      <c r="H816" s="76" t="s">
        <v>2270</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204"/>
        <v>3</v>
      </c>
      <c r="D817" s="73"/>
      <c r="E817" s="70"/>
      <c r="F817" s="70" t="s">
        <v>1697</v>
      </c>
      <c r="G817" s="73"/>
      <c r="H817" s="76" t="s">
        <v>1576</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204"/>
        <v>3</v>
      </c>
      <c r="D818" s="73"/>
      <c r="E818" s="70"/>
      <c r="F818" s="70" t="s">
        <v>1698</v>
      </c>
      <c r="G818" s="73"/>
      <c r="H818" s="76" t="s">
        <v>1578</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204"/>
        <v>3</v>
      </c>
      <c r="D819" s="73"/>
      <c r="E819" s="70"/>
      <c r="F819" s="70" t="s">
        <v>1699</v>
      </c>
      <c r="G819" s="73"/>
      <c r="H819" s="76" t="s">
        <v>1580</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204"/>
        <v>3</v>
      </c>
      <c r="D820" s="73"/>
      <c r="E820" s="70"/>
      <c r="F820" s="70" t="s">
        <v>1700</v>
      </c>
      <c r="G820" s="73"/>
      <c r="H820" s="76" t="s">
        <v>1701</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204"/>
        <v>3</v>
      </c>
      <c r="D821" s="73"/>
      <c r="E821" s="70"/>
      <c r="F821" s="70" t="s">
        <v>1702</v>
      </c>
      <c r="G821" s="73"/>
      <c r="H821" s="76" t="s">
        <v>1703</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204"/>
        <v>3</v>
      </c>
      <c r="D822" s="73"/>
      <c r="E822" s="70"/>
      <c r="F822" s="70" t="s">
        <v>1704</v>
      </c>
      <c r="G822" s="73"/>
      <c r="H822" s="76" t="s">
        <v>1705</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204"/>
        <v>3</v>
      </c>
      <c r="D823" s="73"/>
      <c r="E823" s="70"/>
      <c r="F823" s="70" t="s">
        <v>1706</v>
      </c>
      <c r="G823" s="73"/>
      <c r="H823" s="76" t="s">
        <v>1707</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204"/>
        <v>3</v>
      </c>
      <c r="D824" s="73"/>
      <c r="E824" s="70"/>
      <c r="F824" s="70" t="s">
        <v>1708</v>
      </c>
      <c r="G824" s="73"/>
      <c r="H824" s="76" t="s">
        <v>1574</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204"/>
        <v>3</v>
      </c>
      <c r="D825" s="73"/>
      <c r="E825" s="70"/>
      <c r="F825" s="70" t="s">
        <v>1709</v>
      </c>
      <c r="G825" s="73"/>
      <c r="H825" s="76" t="s">
        <v>1576</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204"/>
        <v>3</v>
      </c>
      <c r="D826" s="73"/>
      <c r="E826" s="70"/>
      <c r="F826" s="70" t="s">
        <v>1710</v>
      </c>
      <c r="G826" s="73"/>
      <c r="H826" s="76" t="s">
        <v>1578</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204"/>
        <v>3</v>
      </c>
      <c r="D827" s="73"/>
      <c r="E827" s="70"/>
      <c r="F827" s="70" t="s">
        <v>1711</v>
      </c>
      <c r="G827" s="73"/>
      <c r="H827" s="76" t="s">
        <v>1580</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204"/>
        <v>3</v>
      </c>
      <c r="D828" s="73"/>
      <c r="E828" s="70"/>
      <c r="F828" s="70" t="s">
        <v>2607</v>
      </c>
      <c r="G828" s="73"/>
      <c r="H828" s="76" t="s">
        <v>1574</v>
      </c>
      <c r="I828" s="96" t="s">
        <v>573</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204"/>
        <v>3</v>
      </c>
      <c r="D829" s="73"/>
      <c r="E829" s="70"/>
      <c r="F829" s="70" t="s">
        <v>2608</v>
      </c>
      <c r="G829" s="73"/>
      <c r="H829" s="76" t="s">
        <v>1576</v>
      </c>
      <c r="I829" s="96" t="s">
        <v>573</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204"/>
        <v>3</v>
      </c>
      <c r="D830" s="73"/>
      <c r="E830" s="70"/>
      <c r="F830" s="70" t="s">
        <v>2609</v>
      </c>
      <c r="G830" s="73"/>
      <c r="H830" s="76" t="s">
        <v>1578</v>
      </c>
      <c r="I830" s="96" t="s">
        <v>573</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204"/>
        <v>3</v>
      </c>
      <c r="D831" s="73"/>
      <c r="E831" s="70"/>
      <c r="F831" s="70" t="s">
        <v>2610</v>
      </c>
      <c r="G831" s="73"/>
      <c r="H831" s="76" t="s">
        <v>1580</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204"/>
        <v>3</v>
      </c>
      <c r="D832" s="73"/>
      <c r="E832" s="70"/>
      <c r="F832" s="70" t="s">
        <v>2611</v>
      </c>
      <c r="G832" s="73"/>
      <c r="H832" s="76" t="s">
        <v>1574</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04"/>
        <v>3</v>
      </c>
      <c r="D833" s="73"/>
      <c r="E833" s="70"/>
      <c r="F833" s="70" t="s">
        <v>2612</v>
      </c>
      <c r="G833" s="73"/>
      <c r="H833" s="76" t="s">
        <v>1576</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04"/>
        <v>3</v>
      </c>
      <c r="D834" s="73"/>
      <c r="E834" s="70"/>
      <c r="F834" s="70" t="s">
        <v>2613</v>
      </c>
      <c r="G834" s="73"/>
      <c r="H834" s="76" t="s">
        <v>1578</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04"/>
        <v>3</v>
      </c>
      <c r="D835" s="73"/>
      <c r="E835" s="70"/>
      <c r="F835" s="70" t="s">
        <v>2614</v>
      </c>
      <c r="G835" s="73"/>
      <c r="H835" s="76" t="s">
        <v>1580</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2" x14ac:dyDescent="0.25">
      <c r="A836" s="45"/>
      <c r="B836" s="54"/>
      <c r="C836" s="47">
        <f t="shared" si="204"/>
        <v>3</v>
      </c>
      <c r="D836" s="73"/>
      <c r="E836" s="70"/>
      <c r="F836" s="70" t="s">
        <v>2615</v>
      </c>
      <c r="G836" s="73"/>
      <c r="H836" s="76" t="s">
        <v>2825</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204"/>
        <v>3</v>
      </c>
      <c r="D837" s="73"/>
      <c r="E837" s="70"/>
      <c r="F837" s="70" t="s">
        <v>2616</v>
      </c>
      <c r="G837" s="73"/>
      <c r="H837" s="76" t="s">
        <v>2827</v>
      </c>
      <c r="I837" s="96" t="s">
        <v>573</v>
      </c>
      <c r="J837" s="96"/>
      <c r="K837" s="76"/>
      <c r="L837" s="76"/>
      <c r="M837" s="76"/>
      <c r="N837" s="76"/>
      <c r="O837" s="76"/>
      <c r="P837" s="76"/>
      <c r="Q837" s="76"/>
      <c r="R837" s="76"/>
      <c r="S837" s="76"/>
      <c r="T837" s="76"/>
      <c r="U837" s="97">
        <v>0</v>
      </c>
      <c r="V837" s="97">
        <v>0</v>
      </c>
      <c r="W837" s="97">
        <v>0</v>
      </c>
      <c r="X837" s="263">
        <f t="shared" ref="X837:X839" si="208">W837</f>
        <v>0</v>
      </c>
      <c r="Y837" s="263">
        <f t="shared" ref="Y837:Y839" si="209">X837</f>
        <v>0</v>
      </c>
      <c r="Z837" s="263">
        <f t="shared" ref="Z837:Z839" si="210">Y837</f>
        <v>0</v>
      </c>
      <c r="AA837" s="263">
        <f t="shared" ref="AA837:AA839" si="211">Z837</f>
        <v>0</v>
      </c>
      <c r="AB837" s="263">
        <f t="shared" ref="AB837:AB839" si="212">AA837</f>
        <v>0</v>
      </c>
      <c r="AC837" s="76"/>
      <c r="AD837" s="76"/>
      <c r="AE837" s="76"/>
      <c r="AF837" s="76">
        <v>1</v>
      </c>
      <c r="AG837" s="76">
        <v>1</v>
      </c>
      <c r="AH837" s="73"/>
      <c r="AI837" s="57"/>
      <c r="AJ837" s="45"/>
      <c r="AK837" s="45"/>
      <c r="AL837" s="45"/>
    </row>
    <row r="838" spans="1:38" hidden="1" outlineLevel="2" x14ac:dyDescent="0.25">
      <c r="A838" s="45"/>
      <c r="B838" s="54"/>
      <c r="C838" s="47">
        <f t="shared" si="204"/>
        <v>3</v>
      </c>
      <c r="D838" s="73"/>
      <c r="E838" s="70"/>
      <c r="F838" s="70" t="s">
        <v>2617</v>
      </c>
      <c r="G838" s="73"/>
      <c r="H838" s="76" t="s">
        <v>2826</v>
      </c>
      <c r="I838" s="96" t="s">
        <v>573</v>
      </c>
      <c r="J838" s="96"/>
      <c r="K838" s="76"/>
      <c r="L838" s="76"/>
      <c r="M838" s="76"/>
      <c r="N838" s="76"/>
      <c r="O838" s="76"/>
      <c r="P838" s="76"/>
      <c r="Q838" s="76"/>
      <c r="R838" s="76"/>
      <c r="S838" s="76"/>
      <c r="T838" s="76"/>
      <c r="U838" s="97">
        <v>0</v>
      </c>
      <c r="V838" s="97">
        <v>0</v>
      </c>
      <c r="W838" s="97">
        <v>0</v>
      </c>
      <c r="X838" s="263">
        <f t="shared" si="208"/>
        <v>0</v>
      </c>
      <c r="Y838" s="263">
        <f t="shared" si="209"/>
        <v>0</v>
      </c>
      <c r="Z838" s="263">
        <f t="shared" si="210"/>
        <v>0</v>
      </c>
      <c r="AA838" s="263">
        <f t="shared" si="211"/>
        <v>0</v>
      </c>
      <c r="AB838" s="263">
        <f t="shared" si="212"/>
        <v>0</v>
      </c>
      <c r="AC838" s="76"/>
      <c r="AD838" s="76"/>
      <c r="AE838" s="76"/>
      <c r="AF838" s="76">
        <v>1</v>
      </c>
      <c r="AG838" s="76">
        <v>1</v>
      </c>
      <c r="AH838" s="73"/>
      <c r="AI838" s="57"/>
      <c r="AJ838" s="45"/>
      <c r="AK838" s="45"/>
      <c r="AL838" s="45"/>
    </row>
    <row r="839" spans="1:38" hidden="1" outlineLevel="2" collapsed="1" x14ac:dyDescent="0.25">
      <c r="A839" s="45"/>
      <c r="B839" s="54"/>
      <c r="C839" s="47">
        <f t="shared" si="204"/>
        <v>3</v>
      </c>
      <c r="D839" s="73"/>
      <c r="E839" s="70"/>
      <c r="F839" s="70" t="s">
        <v>2618</v>
      </c>
      <c r="G839" s="73"/>
      <c r="H839" s="76" t="s">
        <v>2828</v>
      </c>
      <c r="I839" s="96" t="s">
        <v>573</v>
      </c>
      <c r="J839" s="96"/>
      <c r="K839" s="76"/>
      <c r="L839" s="76"/>
      <c r="M839" s="76"/>
      <c r="N839" s="76"/>
      <c r="O839" s="76"/>
      <c r="P839" s="76"/>
      <c r="Q839" s="76"/>
      <c r="R839" s="76"/>
      <c r="S839" s="76"/>
      <c r="T839" s="76"/>
      <c r="U839" s="97">
        <v>0</v>
      </c>
      <c r="V839" s="97">
        <v>0</v>
      </c>
      <c r="W839" s="97">
        <v>0</v>
      </c>
      <c r="X839" s="263">
        <f t="shared" si="208"/>
        <v>0</v>
      </c>
      <c r="Y839" s="263">
        <f t="shared" si="209"/>
        <v>0</v>
      </c>
      <c r="Z839" s="263">
        <f t="shared" si="210"/>
        <v>0</v>
      </c>
      <c r="AA839" s="263">
        <f t="shared" si="211"/>
        <v>0</v>
      </c>
      <c r="AB839" s="263">
        <f t="shared" si="212"/>
        <v>0</v>
      </c>
      <c r="AC839" s="76"/>
      <c r="AD839" s="76"/>
      <c r="AE839" s="76"/>
      <c r="AF839" s="76">
        <v>1</v>
      </c>
      <c r="AG839" s="76">
        <v>1</v>
      </c>
      <c r="AH839" s="73"/>
      <c r="AI839" s="57"/>
      <c r="AJ839" s="45"/>
      <c r="AK839" s="45"/>
      <c r="AL839" s="45"/>
    </row>
    <row r="840" spans="1:38" hidden="1" outlineLevel="3" x14ac:dyDescent="0.25">
      <c r="A840" s="45"/>
      <c r="B840" s="54"/>
      <c r="C840" s="47">
        <f t="shared" si="204"/>
        <v>3</v>
      </c>
      <c r="D840" s="73"/>
      <c r="E840" s="70"/>
      <c r="F840" s="70" t="s">
        <v>2619</v>
      </c>
      <c r="G840" s="73"/>
      <c r="H840" s="76" t="s">
        <v>2884</v>
      </c>
      <c r="I840" s="96" t="s">
        <v>573</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2896</v>
      </c>
      <c r="AE840" s="76"/>
      <c r="AF840" s="76">
        <v>1</v>
      </c>
      <c r="AG840" s="76">
        <v>1</v>
      </c>
      <c r="AH840" s="73"/>
      <c r="AI840" s="57"/>
      <c r="AJ840" s="45"/>
      <c r="AK840" s="45"/>
      <c r="AL840" s="45"/>
    </row>
    <row r="841" spans="1:38" hidden="1" outlineLevel="3" x14ac:dyDescent="0.25">
      <c r="A841" s="45"/>
      <c r="B841" s="54"/>
      <c r="C841" s="47">
        <f t="shared" si="204"/>
        <v>3</v>
      </c>
      <c r="D841" s="73"/>
      <c r="E841" s="70"/>
      <c r="F841" s="70" t="s">
        <v>2620</v>
      </c>
      <c r="G841" s="73"/>
      <c r="H841" s="76" t="s">
        <v>2827</v>
      </c>
      <c r="I841" s="96" t="s">
        <v>573</v>
      </c>
      <c r="J841" s="96"/>
      <c r="K841" s="76"/>
      <c r="L841" s="76"/>
      <c r="M841" s="76"/>
      <c r="N841" s="76"/>
      <c r="O841" s="76"/>
      <c r="P841" s="76"/>
      <c r="Q841" s="76"/>
      <c r="R841" s="76"/>
      <c r="S841" s="76"/>
      <c r="T841" s="76"/>
      <c r="U841" s="97">
        <v>-0.95</v>
      </c>
      <c r="V841" s="263">
        <f t="shared" ref="V841:V843" si="213">U841</f>
        <v>-0.95</v>
      </c>
      <c r="W841" s="263">
        <f t="shared" ref="W841:W843" si="214">V841</f>
        <v>-0.95</v>
      </c>
      <c r="X841" s="263">
        <f t="shared" ref="X841:X843" si="215">Y841</f>
        <v>-0.95</v>
      </c>
      <c r="Y841" s="97">
        <v>-0.95</v>
      </c>
      <c r="Z841" s="263">
        <f t="shared" ref="Z841:Z843" si="216">Y841</f>
        <v>-0.95</v>
      </c>
      <c r="AA841" s="263">
        <f t="shared" ref="AA841:AA843" si="217">Z841</f>
        <v>-0.95</v>
      </c>
      <c r="AB841" s="263">
        <f t="shared" ref="AB841:AB843" si="218">AA841</f>
        <v>-0.95</v>
      </c>
      <c r="AC841" s="76"/>
      <c r="AD841" s="97" t="s">
        <v>2885</v>
      </c>
      <c r="AE841" s="76"/>
      <c r="AF841" s="97">
        <v>1</v>
      </c>
      <c r="AG841" s="97">
        <v>1</v>
      </c>
      <c r="AH841" s="73"/>
      <c r="AI841" s="57"/>
      <c r="AJ841" s="45"/>
      <c r="AK841" s="45"/>
      <c r="AL841" s="45"/>
    </row>
    <row r="842" spans="1:38" hidden="1" outlineLevel="3" x14ac:dyDescent="0.25">
      <c r="A842" s="45"/>
      <c r="B842" s="54"/>
      <c r="C842" s="47">
        <f t="shared" si="204"/>
        <v>3</v>
      </c>
      <c r="D842" s="73"/>
      <c r="E842" s="70"/>
      <c r="F842" s="70" t="s">
        <v>2621</v>
      </c>
      <c r="G842" s="73"/>
      <c r="H842" s="76" t="s">
        <v>2826</v>
      </c>
      <c r="I842" s="96" t="s">
        <v>573</v>
      </c>
      <c r="J842" s="96"/>
      <c r="K842" s="76"/>
      <c r="L842" s="76"/>
      <c r="M842" s="76"/>
      <c r="N842" s="76"/>
      <c r="O842" s="76"/>
      <c r="P842" s="76"/>
      <c r="Q842" s="76"/>
      <c r="R842" s="76"/>
      <c r="S842" s="76"/>
      <c r="T842" s="76"/>
      <c r="U842" s="97">
        <v>0</v>
      </c>
      <c r="V842" s="263">
        <f t="shared" si="213"/>
        <v>0</v>
      </c>
      <c r="W842" s="263">
        <f t="shared" si="214"/>
        <v>0</v>
      </c>
      <c r="X842" s="263">
        <f t="shared" si="215"/>
        <v>0</v>
      </c>
      <c r="Y842" s="97">
        <v>0</v>
      </c>
      <c r="Z842" s="263">
        <f t="shared" si="216"/>
        <v>0</v>
      </c>
      <c r="AA842" s="263">
        <f t="shared" si="217"/>
        <v>0</v>
      </c>
      <c r="AB842" s="263">
        <f t="shared" si="218"/>
        <v>0</v>
      </c>
      <c r="AC842" s="76"/>
      <c r="AD842" s="76"/>
      <c r="AE842" s="76"/>
      <c r="AF842" s="97">
        <v>1</v>
      </c>
      <c r="AG842" s="97">
        <v>1</v>
      </c>
      <c r="AH842" s="73"/>
      <c r="AI842" s="57"/>
      <c r="AJ842" s="45"/>
      <c r="AK842" s="45"/>
      <c r="AL842" s="45"/>
    </row>
    <row r="843" spans="1:38" hidden="1" outlineLevel="3" x14ac:dyDescent="0.25">
      <c r="A843" s="45"/>
      <c r="B843" s="54"/>
      <c r="C843" s="47">
        <f t="shared" si="204"/>
        <v>3</v>
      </c>
      <c r="D843" s="73"/>
      <c r="E843" s="70"/>
      <c r="F843" s="70" t="s">
        <v>2622</v>
      </c>
      <c r="G843" s="73"/>
      <c r="H843" s="76" t="s">
        <v>2828</v>
      </c>
      <c r="I843" s="96" t="s">
        <v>573</v>
      </c>
      <c r="J843" s="96"/>
      <c r="K843" s="76"/>
      <c r="L843" s="76"/>
      <c r="M843" s="76"/>
      <c r="N843" s="76"/>
      <c r="O843" s="76"/>
      <c r="P843" s="76"/>
      <c r="Q843" s="76"/>
      <c r="R843" s="76"/>
      <c r="S843" s="76"/>
      <c r="T843" s="76"/>
      <c r="U843" s="97">
        <f>-(-0.6546-1.1573)</f>
        <v>1.8119000000000001</v>
      </c>
      <c r="V843" s="263">
        <f t="shared" si="213"/>
        <v>1.8119000000000001</v>
      </c>
      <c r="W843" s="263">
        <f t="shared" si="214"/>
        <v>1.8119000000000001</v>
      </c>
      <c r="X843" s="263">
        <f t="shared" si="215"/>
        <v>0.65459999999999996</v>
      </c>
      <c r="Y843" s="97">
        <f>-(-0.6546)</f>
        <v>0.65459999999999996</v>
      </c>
      <c r="Z843" s="263">
        <f t="shared" si="216"/>
        <v>0.65459999999999996</v>
      </c>
      <c r="AA843" s="263">
        <f t="shared" si="217"/>
        <v>0.65459999999999996</v>
      </c>
      <c r="AB843" s="263">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2623</v>
      </c>
      <c r="G844" s="73"/>
      <c r="H844" s="76" t="s">
        <v>2631</v>
      </c>
      <c r="I844" s="96" t="s">
        <v>573</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2" t="s">
        <v>2639</v>
      </c>
      <c r="AE844" s="76"/>
      <c r="AF844" s="76">
        <v>1</v>
      </c>
      <c r="AG844" s="76">
        <v>1</v>
      </c>
      <c r="AH844" s="73"/>
      <c r="AI844" s="57"/>
      <c r="AJ844" s="45"/>
      <c r="AK844" s="45"/>
      <c r="AL844" s="45"/>
    </row>
    <row r="845" spans="1:38" outlineLevel="2" x14ac:dyDescent="0.25">
      <c r="A845" s="45"/>
      <c r="B845" s="54"/>
      <c r="C845" s="47">
        <f t="shared" si="204"/>
        <v>3</v>
      </c>
      <c r="D845" s="73"/>
      <c r="E845" s="70"/>
      <c r="F845" s="70" t="s">
        <v>2624</v>
      </c>
      <c r="G845" s="73"/>
      <c r="H845" s="76" t="s">
        <v>1585</v>
      </c>
      <c r="I845" s="96" t="s">
        <v>573</v>
      </c>
      <c r="J845" s="96"/>
      <c r="K845" s="76"/>
      <c r="L845" s="76"/>
      <c r="M845" s="76"/>
      <c r="N845" s="76"/>
      <c r="O845" s="76"/>
      <c r="P845" s="76"/>
      <c r="Q845" s="76"/>
      <c r="R845" s="76"/>
      <c r="S845" s="76"/>
      <c r="T845" s="76"/>
      <c r="U845" s="97">
        <v>2.2589999999999999</v>
      </c>
      <c r="V845" s="263">
        <f t="shared" ref="V845:V847" si="219">U845</f>
        <v>2.2589999999999999</v>
      </c>
      <c r="W845" s="263">
        <f t="shared" ref="V845:W848" si="220">V845</f>
        <v>2.2589999999999999</v>
      </c>
      <c r="X845" s="263">
        <f>Y845</f>
        <v>1.962</v>
      </c>
      <c r="Y845" s="97">
        <v>1.962</v>
      </c>
      <c r="Z845" s="263">
        <f t="shared" ref="Z845:Z848" si="221">Y845</f>
        <v>1.962</v>
      </c>
      <c r="AA845" s="263">
        <f t="shared" ref="AA845:AA848" si="222">Z845</f>
        <v>1.962</v>
      </c>
      <c r="AB845" s="263">
        <f t="shared" ref="AB845:AB848" si="223">AA845</f>
        <v>1.962</v>
      </c>
      <c r="AC845" s="76"/>
      <c r="AD845" s="97" t="s">
        <v>2635</v>
      </c>
      <c r="AE845" s="76"/>
      <c r="AF845" s="97">
        <v>1</v>
      </c>
      <c r="AG845" s="97">
        <v>1</v>
      </c>
      <c r="AH845" s="73"/>
      <c r="AI845" s="57"/>
      <c r="AJ845" s="45"/>
      <c r="AK845" s="45"/>
      <c r="AL845" s="45"/>
    </row>
    <row r="846" spans="1:38" outlineLevel="2" x14ac:dyDescent="0.25">
      <c r="A846" s="45"/>
      <c r="B846" s="54"/>
      <c r="C846" s="47">
        <f t="shared" si="204"/>
        <v>3</v>
      </c>
      <c r="D846" s="73"/>
      <c r="E846" s="70"/>
      <c r="F846" s="70" t="s">
        <v>2625</v>
      </c>
      <c r="G846" s="73"/>
      <c r="H846" s="76" t="s">
        <v>1589</v>
      </c>
      <c r="I846" s="96" t="s">
        <v>573</v>
      </c>
      <c r="J846" s="96"/>
      <c r="K846" s="76"/>
      <c r="L846" s="76"/>
      <c r="M846" s="76"/>
      <c r="N846" s="76"/>
      <c r="O846" s="76"/>
      <c r="P846" s="76"/>
      <c r="Q846" s="76"/>
      <c r="R846" s="76"/>
      <c r="S846" s="76"/>
      <c r="T846" s="76"/>
      <c r="U846" s="97">
        <v>6</v>
      </c>
      <c r="V846" s="263">
        <f t="shared" si="219"/>
        <v>6</v>
      </c>
      <c r="W846" s="263">
        <f t="shared" si="220"/>
        <v>6</v>
      </c>
      <c r="X846" s="263">
        <f t="shared" ref="X846:X848" si="224">Y846</f>
        <v>5.6980000000000004</v>
      </c>
      <c r="Y846" s="97">
        <v>5.6980000000000004</v>
      </c>
      <c r="Z846" s="263">
        <f t="shared" si="221"/>
        <v>5.6980000000000004</v>
      </c>
      <c r="AA846" s="263">
        <f t="shared" si="222"/>
        <v>5.6980000000000004</v>
      </c>
      <c r="AB846" s="263">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2626</v>
      </c>
      <c r="G847" s="73"/>
      <c r="H847" s="76" t="s">
        <v>1591</v>
      </c>
      <c r="I847" s="96" t="s">
        <v>573</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2" t="s">
        <v>2638</v>
      </c>
      <c r="AE847" s="76"/>
      <c r="AF847" s="76">
        <v>1</v>
      </c>
      <c r="AG847" s="76">
        <v>1</v>
      </c>
      <c r="AH847" s="73"/>
      <c r="AI847" s="57"/>
      <c r="AJ847" s="45"/>
      <c r="AK847" s="45"/>
      <c r="AL847" s="45"/>
    </row>
    <row r="848" spans="1:38" outlineLevel="2" x14ac:dyDescent="0.25">
      <c r="A848" s="45"/>
      <c r="B848" s="54"/>
      <c r="C848" s="47">
        <f t="shared" si="204"/>
        <v>3</v>
      </c>
      <c r="D848" s="73"/>
      <c r="E848" s="70"/>
      <c r="F848" s="70" t="s">
        <v>2627</v>
      </c>
      <c r="G848" s="73"/>
      <c r="H848" s="76" t="s">
        <v>2696</v>
      </c>
      <c r="I848" s="96" t="s">
        <v>573</v>
      </c>
      <c r="J848" s="96"/>
      <c r="K848" s="76"/>
      <c r="L848" s="76"/>
      <c r="M848" s="76"/>
      <c r="N848" s="76"/>
      <c r="O848" s="76"/>
      <c r="P848" s="76"/>
      <c r="Q848" s="76"/>
      <c r="R848" s="76"/>
      <c r="S848" s="76"/>
      <c r="T848" s="76"/>
      <c r="U848" s="97">
        <v>1.302</v>
      </c>
      <c r="V848" s="263">
        <f t="shared" si="220"/>
        <v>1.302</v>
      </c>
      <c r="W848" s="263">
        <f t="shared" si="220"/>
        <v>1.302</v>
      </c>
      <c r="X848" s="263">
        <f t="shared" si="224"/>
        <v>-7.6999999999999999E-2</v>
      </c>
      <c r="Y848" s="97">
        <v>-7.6999999999999999E-2</v>
      </c>
      <c r="Z848" s="263">
        <f t="shared" si="221"/>
        <v>-7.6999999999999999E-2</v>
      </c>
      <c r="AA848" s="263">
        <f t="shared" si="222"/>
        <v>-7.6999999999999999E-2</v>
      </c>
      <c r="AB848" s="263">
        <f t="shared" si="223"/>
        <v>-7.6999999999999999E-2</v>
      </c>
      <c r="AC848" s="76"/>
      <c r="AD848" s="97" t="s">
        <v>2862</v>
      </c>
      <c r="AE848" s="76"/>
      <c r="AF848" s="76">
        <v>1</v>
      </c>
      <c r="AG848" s="76">
        <v>1</v>
      </c>
      <c r="AH848" s="73"/>
      <c r="AI848" s="57"/>
      <c r="AJ848" s="45"/>
      <c r="AK848" s="45"/>
      <c r="AL848" s="45"/>
    </row>
    <row r="849" spans="1:38" outlineLevel="2" x14ac:dyDescent="0.25">
      <c r="A849" s="45"/>
      <c r="B849" s="54"/>
      <c r="C849" s="47">
        <f t="shared" si="204"/>
        <v>3</v>
      </c>
      <c r="D849" s="73"/>
      <c r="E849" s="70"/>
      <c r="F849" s="70" t="s">
        <v>2628</v>
      </c>
      <c r="G849" s="73"/>
      <c r="H849" s="76" t="s">
        <v>2632</v>
      </c>
      <c r="I849" s="96" t="s">
        <v>573</v>
      </c>
      <c r="J849" s="96"/>
      <c r="K849" s="76"/>
      <c r="L849" s="76"/>
      <c r="M849" s="76"/>
      <c r="N849" s="76"/>
      <c r="O849" s="76"/>
      <c r="P849" s="76"/>
      <c r="Q849" s="76"/>
      <c r="R849" s="76"/>
      <c r="S849" s="76"/>
      <c r="T849" s="76"/>
      <c r="U849" s="97">
        <v>4.9800000000000004</v>
      </c>
      <c r="V849" s="263">
        <f t="shared" ref="V849:W849" si="225">U849</f>
        <v>4.9800000000000004</v>
      </c>
      <c r="W849" s="263">
        <f t="shared" si="225"/>
        <v>4.9800000000000004</v>
      </c>
      <c r="X849" s="263">
        <f t="shared" ref="X849:X851" si="226">Y849</f>
        <v>2.4529999999999998</v>
      </c>
      <c r="Y849" s="97">
        <v>2.4529999999999998</v>
      </c>
      <c r="Z849" s="263">
        <f t="shared" ref="Z849:AA849" si="227">Y849</f>
        <v>2.4529999999999998</v>
      </c>
      <c r="AA849" s="263">
        <f t="shared" si="227"/>
        <v>2.4529999999999998</v>
      </c>
      <c r="AB849" s="263">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2629</v>
      </c>
      <c r="G850" s="73"/>
      <c r="H850" s="76" t="s">
        <v>2633</v>
      </c>
      <c r="I850" s="96" t="s">
        <v>573</v>
      </c>
      <c r="J850" s="96"/>
      <c r="K850" s="76"/>
      <c r="L850" s="76"/>
      <c r="M850" s="76"/>
      <c r="N850" s="76"/>
      <c r="O850" s="76"/>
      <c r="P850" s="76"/>
      <c r="Q850" s="76"/>
      <c r="R850" s="76"/>
      <c r="S850" s="76"/>
      <c r="T850" s="76"/>
      <c r="U850" s="97">
        <v>7.33</v>
      </c>
      <c r="V850" s="263">
        <f t="shared" ref="V850:W850" si="229">U850</f>
        <v>7.33</v>
      </c>
      <c r="W850" s="263">
        <f t="shared" si="229"/>
        <v>7.33</v>
      </c>
      <c r="X850" s="263">
        <f t="shared" si="226"/>
        <v>4.9029999999999996</v>
      </c>
      <c r="Y850" s="97">
        <v>4.9029999999999996</v>
      </c>
      <c r="Z850" s="263">
        <f t="shared" ref="Z850:AB850" si="230">Y850</f>
        <v>4.9029999999999996</v>
      </c>
      <c r="AA850" s="263">
        <f t="shared" si="230"/>
        <v>4.9029999999999996</v>
      </c>
      <c r="AB850" s="263">
        <f t="shared" si="230"/>
        <v>4.9029999999999996</v>
      </c>
      <c r="AC850" s="76"/>
      <c r="AD850" s="97" t="s">
        <v>2900</v>
      </c>
      <c r="AE850" s="76"/>
      <c r="AF850" s="97">
        <v>1</v>
      </c>
      <c r="AG850" s="97">
        <v>1</v>
      </c>
      <c r="AH850" s="73"/>
      <c r="AI850" s="57"/>
      <c r="AJ850" s="45"/>
      <c r="AK850" s="45"/>
      <c r="AL850" s="45"/>
    </row>
    <row r="851" spans="1:38" outlineLevel="2" x14ac:dyDescent="0.25">
      <c r="A851" s="45"/>
      <c r="B851" s="54"/>
      <c r="C851" s="47">
        <f t="shared" si="204"/>
        <v>3</v>
      </c>
      <c r="D851" s="73"/>
      <c r="E851" s="70"/>
      <c r="F851" s="70" t="s">
        <v>2630</v>
      </c>
      <c r="G851" s="73"/>
      <c r="H851" s="76" t="s">
        <v>2634</v>
      </c>
      <c r="I851" s="96" t="s">
        <v>573</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2" t="s">
        <v>2638</v>
      </c>
      <c r="AE851" s="76"/>
      <c r="AF851" s="76">
        <v>1</v>
      </c>
      <c r="AG851" s="76">
        <v>1</v>
      </c>
      <c r="AH851" s="73"/>
      <c r="AI851" s="57"/>
      <c r="AJ851" s="45"/>
      <c r="AK851" s="45"/>
      <c r="AL851" s="45"/>
    </row>
    <row r="852" spans="1:38" hidden="1" outlineLevel="1" x14ac:dyDescent="0.25">
      <c r="A852" s="45"/>
      <c r="B852" s="54"/>
      <c r="C852" s="47">
        <f>INT($C$29)+1</f>
        <v>2</v>
      </c>
      <c r="D852" s="73"/>
      <c r="E852" s="70"/>
      <c r="F852" s="273" t="s">
        <v>1712</v>
      </c>
      <c r="G852" s="73"/>
      <c r="H852" s="254" t="s">
        <v>1713</v>
      </c>
      <c r="I852" s="136"/>
      <c r="J852" s="136" t="s">
        <v>1127</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hidden="1" outlineLevel="2" x14ac:dyDescent="0.25">
      <c r="A853" s="45"/>
      <c r="B853" s="54"/>
      <c r="C853" s="47">
        <f>INT($C$29)+2</f>
        <v>3</v>
      </c>
      <c r="D853" s="73"/>
      <c r="E853" s="70" t="s">
        <v>866</v>
      </c>
      <c r="F853" s="70" t="s">
        <v>1714</v>
      </c>
      <c r="G853" s="73"/>
      <c r="H853" s="76" t="s">
        <v>1715</v>
      </c>
      <c r="I853" s="96" t="s">
        <v>740</v>
      </c>
      <c r="J853" s="96"/>
      <c r="K853" s="76"/>
      <c r="L853" s="76"/>
      <c r="M853" s="76"/>
      <c r="N853" s="76"/>
      <c r="O853" s="76"/>
      <c r="P853" s="76"/>
      <c r="Q853" s="76"/>
      <c r="R853" s="76" t="s">
        <v>747</v>
      </c>
      <c r="S853" s="76" t="s">
        <v>870</v>
      </c>
      <c r="T853" s="76"/>
      <c r="U853" s="76">
        <v>0</v>
      </c>
      <c r="V853" s="76">
        <v>0</v>
      </c>
      <c r="W853" s="76">
        <v>0</v>
      </c>
      <c r="X853" s="76">
        <v>0</v>
      </c>
      <c r="Y853" s="76">
        <v>0</v>
      </c>
      <c r="Z853" s="76">
        <v>0</v>
      </c>
      <c r="AA853" s="76">
        <v>0</v>
      </c>
      <c r="AB853" s="76">
        <v>0</v>
      </c>
      <c r="AC853" s="76"/>
      <c r="AD853" s="272" t="s">
        <v>1716</v>
      </c>
      <c r="AE853" s="76"/>
      <c r="AF853" s="76">
        <v>1</v>
      </c>
      <c r="AG853" s="76">
        <v>1</v>
      </c>
      <c r="AH853" s="73"/>
      <c r="AI853" s="57"/>
      <c r="AJ853" s="45"/>
      <c r="AK853" s="45"/>
      <c r="AL853" s="45"/>
    </row>
    <row r="854" spans="1:38" hidden="1" outlineLevel="2" x14ac:dyDescent="0.25">
      <c r="A854" s="45"/>
      <c r="B854" s="54"/>
      <c r="C854" s="47">
        <f>INT($C$29)+2</f>
        <v>3</v>
      </c>
      <c r="D854" s="73"/>
      <c r="E854" s="70"/>
      <c r="F854" s="70" t="s">
        <v>1717</v>
      </c>
      <c r="G854" s="73"/>
      <c r="H854" s="76" t="s">
        <v>1718</v>
      </c>
      <c r="I854" s="96" t="s">
        <v>740</v>
      </c>
      <c r="J854" s="96"/>
      <c r="K854" s="97">
        <v>0.38900000000000001</v>
      </c>
      <c r="L854" s="97">
        <v>0.48599999999999999</v>
      </c>
      <c r="M854" s="97">
        <v>0.375</v>
      </c>
      <c r="N854" s="97">
        <v>0.375</v>
      </c>
      <c r="O854" s="97">
        <v>0.375</v>
      </c>
      <c r="P854" s="97">
        <v>0.5</v>
      </c>
      <c r="Q854" s="76"/>
      <c r="R854" s="76" t="s">
        <v>747</v>
      </c>
      <c r="S854" s="76" t="s">
        <v>870</v>
      </c>
      <c r="T854" s="76"/>
      <c r="U854" s="261">
        <f t="shared" ref="U854:AB856" si="233">INDEX($K854:$Q854,1,U$43)</f>
        <v>0.38900000000000001</v>
      </c>
      <c r="V854" s="261">
        <f t="shared" si="233"/>
        <v>0.38900000000000001</v>
      </c>
      <c r="W854" s="261">
        <f t="shared" si="233"/>
        <v>0.38900000000000001</v>
      </c>
      <c r="X854" s="261">
        <f t="shared" si="233"/>
        <v>0.48599999999999999</v>
      </c>
      <c r="Y854" s="261">
        <f t="shared" si="233"/>
        <v>0.48599999999999999</v>
      </c>
      <c r="Z854" s="261">
        <f t="shared" si="233"/>
        <v>0.48599999999999999</v>
      </c>
      <c r="AA854" s="261">
        <f t="shared" si="233"/>
        <v>0.48599999999999999</v>
      </c>
      <c r="AB854" s="261">
        <f t="shared" si="233"/>
        <v>0.48599999999999999</v>
      </c>
      <c r="AC854" s="76"/>
      <c r="AD854" s="76"/>
      <c r="AE854" s="76"/>
      <c r="AF854" s="97">
        <v>1</v>
      </c>
      <c r="AG854" s="97">
        <v>1</v>
      </c>
      <c r="AH854" s="73"/>
      <c r="AI854" s="57"/>
      <c r="AJ854" s="45"/>
      <c r="AK854" s="45"/>
      <c r="AL854" s="45"/>
    </row>
    <row r="855" spans="1:38" hidden="1" outlineLevel="2" x14ac:dyDescent="0.25">
      <c r="A855" s="45"/>
      <c r="B855" s="54"/>
      <c r="C855" s="47">
        <f>INT($C$29)+2</f>
        <v>3</v>
      </c>
      <c r="D855" s="73"/>
      <c r="E855" s="70"/>
      <c r="F855" s="70" t="s">
        <v>1714</v>
      </c>
      <c r="G855" s="73"/>
      <c r="H855" s="76" t="s">
        <v>1719</v>
      </c>
      <c r="I855" s="96" t="s">
        <v>740</v>
      </c>
      <c r="J855" s="96"/>
      <c r="K855" s="97">
        <v>0.622</v>
      </c>
      <c r="L855" s="97">
        <v>0.77800000000000002</v>
      </c>
      <c r="M855" s="76"/>
      <c r="N855" s="76"/>
      <c r="O855" s="76"/>
      <c r="P855" s="76"/>
      <c r="Q855" s="76"/>
      <c r="R855" s="76" t="s">
        <v>747</v>
      </c>
      <c r="S855" s="76" t="s">
        <v>870</v>
      </c>
      <c r="T855" s="76"/>
      <c r="U855" s="261">
        <f t="shared" si="233"/>
        <v>0.622</v>
      </c>
      <c r="V855" s="261">
        <f t="shared" si="233"/>
        <v>0.622</v>
      </c>
      <c r="W855" s="261">
        <f t="shared" si="233"/>
        <v>0.622</v>
      </c>
      <c r="X855" s="261">
        <f t="shared" si="233"/>
        <v>0.77800000000000002</v>
      </c>
      <c r="Y855" s="261">
        <f t="shared" si="233"/>
        <v>0.77800000000000002</v>
      </c>
      <c r="Z855" s="261">
        <f t="shared" si="233"/>
        <v>0.77800000000000002</v>
      </c>
      <c r="AA855" s="261">
        <f t="shared" si="233"/>
        <v>0.77800000000000002</v>
      </c>
      <c r="AB855" s="261">
        <f t="shared" si="233"/>
        <v>0.77800000000000002</v>
      </c>
      <c r="AC855" s="76"/>
      <c r="AD855" s="76"/>
      <c r="AE855" s="76"/>
      <c r="AF855" s="97">
        <v>1</v>
      </c>
      <c r="AG855" s="97">
        <v>1</v>
      </c>
      <c r="AH855" s="73"/>
      <c r="AI855" s="57"/>
      <c r="AJ855" s="45"/>
      <c r="AK855" s="45"/>
      <c r="AL855" s="45"/>
    </row>
    <row r="856" spans="1:38" hidden="1" outlineLevel="2" collapsed="1" x14ac:dyDescent="0.25">
      <c r="A856" s="45"/>
      <c r="B856" s="54"/>
      <c r="C856" s="47">
        <f>INT($C$29)+2</f>
        <v>3</v>
      </c>
      <c r="D856" s="73"/>
      <c r="E856" s="70"/>
      <c r="F856" s="70" t="s">
        <v>1720</v>
      </c>
      <c r="G856" s="73"/>
      <c r="H856" s="76" t="s">
        <v>1721</v>
      </c>
      <c r="I856" s="96" t="s">
        <v>740</v>
      </c>
      <c r="J856" s="96"/>
      <c r="K856" s="97">
        <v>0.746</v>
      </c>
      <c r="L856" s="97">
        <v>0.93400000000000005</v>
      </c>
      <c r="M856" s="76"/>
      <c r="N856" s="76"/>
      <c r="O856" s="76"/>
      <c r="P856" s="76"/>
      <c r="Q856" s="76"/>
      <c r="R856" s="76" t="s">
        <v>747</v>
      </c>
      <c r="S856" s="76" t="s">
        <v>870</v>
      </c>
      <c r="T856" s="76"/>
      <c r="U856" s="261">
        <f t="shared" si="233"/>
        <v>0.746</v>
      </c>
      <c r="V856" s="261">
        <f t="shared" si="233"/>
        <v>0.746</v>
      </c>
      <c r="W856" s="261">
        <f t="shared" si="233"/>
        <v>0.746</v>
      </c>
      <c r="X856" s="261">
        <f t="shared" si="233"/>
        <v>0.93400000000000005</v>
      </c>
      <c r="Y856" s="261">
        <f t="shared" si="233"/>
        <v>0.93400000000000005</v>
      </c>
      <c r="Z856" s="261">
        <f t="shared" si="233"/>
        <v>0.93400000000000005</v>
      </c>
      <c r="AA856" s="261">
        <f t="shared" si="233"/>
        <v>0.93400000000000005</v>
      </c>
      <c r="AB856" s="261">
        <f t="shared" si="233"/>
        <v>0.93400000000000005</v>
      </c>
      <c r="AC856" s="76"/>
      <c r="AD856" s="76"/>
      <c r="AE856" s="76"/>
      <c r="AF856" s="97">
        <v>1</v>
      </c>
      <c r="AG856" s="97">
        <v>1</v>
      </c>
      <c r="AH856" s="73"/>
      <c r="AI856" s="57"/>
      <c r="AJ856" s="45"/>
      <c r="AK856" s="45"/>
      <c r="AL856" s="45"/>
    </row>
    <row r="857" spans="1:38" hidden="1" outlineLevel="3" x14ac:dyDescent="0.25">
      <c r="A857" s="45"/>
      <c r="B857" s="54"/>
      <c r="C857" s="47">
        <f t="shared" ref="C857:C920" si="234">INT($C$29)+3</f>
        <v>4</v>
      </c>
      <c r="D857" s="73"/>
      <c r="E857" s="70"/>
      <c r="F857" s="70" t="s">
        <v>1722</v>
      </c>
      <c r="G857" s="73"/>
      <c r="H857" s="76" t="s">
        <v>1574</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34"/>
        <v>4</v>
      </c>
      <c r="D858" s="73"/>
      <c r="E858" s="70"/>
      <c r="F858" s="70" t="s">
        <v>1723</v>
      </c>
      <c r="G858" s="73"/>
      <c r="H858" s="76" t="s">
        <v>1576</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34"/>
        <v>4</v>
      </c>
      <c r="D859" s="73"/>
      <c r="E859" s="70"/>
      <c r="F859" s="70" t="s">
        <v>1724</v>
      </c>
      <c r="G859" s="73"/>
      <c r="H859" s="76" t="s">
        <v>1578</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34"/>
        <v>4</v>
      </c>
      <c r="D860" s="73"/>
      <c r="E860" s="70"/>
      <c r="F860" s="70" t="s">
        <v>1725</v>
      </c>
      <c r="G860" s="73"/>
      <c r="H860" s="76" t="s">
        <v>1580</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34"/>
        <v>4</v>
      </c>
      <c r="D861" s="73"/>
      <c r="E861" s="70"/>
      <c r="F861" s="70" t="s">
        <v>1726</v>
      </c>
      <c r="G861" s="73"/>
      <c r="H861" s="76" t="s">
        <v>1574</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34"/>
        <v>4</v>
      </c>
      <c r="D862" s="73"/>
      <c r="E862" s="70"/>
      <c r="F862" s="70" t="s">
        <v>1727</v>
      </c>
      <c r="G862" s="73"/>
      <c r="H862" s="76" t="s">
        <v>1576</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34"/>
        <v>4</v>
      </c>
      <c r="D863" s="73"/>
      <c r="E863" s="70"/>
      <c r="F863" s="70" t="s">
        <v>1728</v>
      </c>
      <c r="G863" s="73"/>
      <c r="H863" s="76" t="s">
        <v>1578</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34"/>
        <v>4</v>
      </c>
      <c r="D864" s="73"/>
      <c r="E864" s="70"/>
      <c r="F864" s="70" t="s">
        <v>1729</v>
      </c>
      <c r="G864" s="73"/>
      <c r="H864" s="76" t="s">
        <v>1580</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34"/>
        <v>4</v>
      </c>
      <c r="D865" s="73"/>
      <c r="E865" s="70"/>
      <c r="F865" s="70" t="s">
        <v>1730</v>
      </c>
      <c r="G865" s="73"/>
      <c r="H865" s="76" t="s">
        <v>1574</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34"/>
        <v>4</v>
      </c>
      <c r="D866" s="73"/>
      <c r="E866" s="70"/>
      <c r="F866" s="70" t="s">
        <v>1731</v>
      </c>
      <c r="G866" s="73"/>
      <c r="H866" s="76" t="s">
        <v>1576</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34"/>
        <v>4</v>
      </c>
      <c r="D867" s="73"/>
      <c r="E867" s="70"/>
      <c r="F867" s="70" t="s">
        <v>1732</v>
      </c>
      <c r="G867" s="73"/>
      <c r="H867" s="76" t="s">
        <v>1578</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34"/>
        <v>4</v>
      </c>
      <c r="D868" s="73"/>
      <c r="E868" s="70"/>
      <c r="F868" s="70" t="s">
        <v>1733</v>
      </c>
      <c r="G868" s="73"/>
      <c r="H868" s="76" t="s">
        <v>1580</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34"/>
        <v>4</v>
      </c>
      <c r="D869" s="73"/>
      <c r="E869" s="70"/>
      <c r="F869" s="70" t="s">
        <v>1734</v>
      </c>
      <c r="G869" s="73"/>
      <c r="H869" s="76" t="s">
        <v>1574</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34"/>
        <v>4</v>
      </c>
      <c r="D870" s="73"/>
      <c r="E870" s="70"/>
      <c r="F870" s="70" t="s">
        <v>1735</v>
      </c>
      <c r="G870" s="73"/>
      <c r="H870" s="76" t="s">
        <v>1576</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34"/>
        <v>4</v>
      </c>
      <c r="D871" s="73"/>
      <c r="E871" s="70"/>
      <c r="F871" s="70" t="s">
        <v>1736</v>
      </c>
      <c r="G871" s="73"/>
      <c r="H871" s="76" t="s">
        <v>1578</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34"/>
        <v>4</v>
      </c>
      <c r="D872" s="73"/>
      <c r="E872" s="70"/>
      <c r="F872" s="70" t="s">
        <v>1737</v>
      </c>
      <c r="G872" s="73"/>
      <c r="H872" s="76" t="s">
        <v>1580</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34"/>
        <v>4</v>
      </c>
      <c r="D873" s="73"/>
      <c r="E873" s="70"/>
      <c r="F873" s="70" t="s">
        <v>1738</v>
      </c>
      <c r="G873" s="73"/>
      <c r="H873" s="76" t="s">
        <v>1574</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34"/>
        <v>4</v>
      </c>
      <c r="D874" s="73"/>
      <c r="E874" s="70"/>
      <c r="F874" s="70" t="s">
        <v>1739</v>
      </c>
      <c r="G874" s="73"/>
      <c r="H874" s="76" t="s">
        <v>1576</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34"/>
        <v>4</v>
      </c>
      <c r="D875" s="73"/>
      <c r="E875" s="70"/>
      <c r="F875" s="70" t="s">
        <v>1740</v>
      </c>
      <c r="G875" s="73"/>
      <c r="H875" s="76" t="s">
        <v>1578</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34"/>
        <v>4</v>
      </c>
      <c r="D876" s="73"/>
      <c r="E876" s="70"/>
      <c r="F876" s="70" t="s">
        <v>1741</v>
      </c>
      <c r="G876" s="73"/>
      <c r="H876" s="76" t="s">
        <v>1580</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34"/>
        <v>4</v>
      </c>
      <c r="D877" s="73"/>
      <c r="E877" s="70"/>
      <c r="F877" s="70" t="s">
        <v>1742</v>
      </c>
      <c r="G877" s="73"/>
      <c r="H877" s="76" t="s">
        <v>1574</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34"/>
        <v>4</v>
      </c>
      <c r="D878" s="73"/>
      <c r="E878" s="70"/>
      <c r="F878" s="70" t="s">
        <v>1743</v>
      </c>
      <c r="G878" s="73"/>
      <c r="H878" s="76" t="s">
        <v>1576</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34"/>
        <v>4</v>
      </c>
      <c r="D879" s="73"/>
      <c r="E879" s="70"/>
      <c r="F879" s="70" t="s">
        <v>1744</v>
      </c>
      <c r="G879" s="73"/>
      <c r="H879" s="76" t="s">
        <v>1578</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34"/>
        <v>4</v>
      </c>
      <c r="D880" s="73"/>
      <c r="E880" s="70"/>
      <c r="F880" s="70" t="s">
        <v>1745</v>
      </c>
      <c r="G880" s="73"/>
      <c r="H880" s="76" t="s">
        <v>1580</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34"/>
        <v>4</v>
      </c>
      <c r="D881" s="73"/>
      <c r="E881" s="70"/>
      <c r="F881" s="70" t="s">
        <v>1746</v>
      </c>
      <c r="G881" s="73"/>
      <c r="H881" s="76" t="s">
        <v>1574</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34"/>
        <v>4</v>
      </c>
      <c r="D882" s="73"/>
      <c r="E882" s="70"/>
      <c r="F882" s="70" t="s">
        <v>1747</v>
      </c>
      <c r="G882" s="73"/>
      <c r="H882" s="76" t="s">
        <v>1576</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34"/>
        <v>4</v>
      </c>
      <c r="D883" s="73"/>
      <c r="E883" s="70"/>
      <c r="F883" s="70" t="s">
        <v>1748</v>
      </c>
      <c r="G883" s="73"/>
      <c r="H883" s="76" t="s">
        <v>1578</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34"/>
        <v>4</v>
      </c>
      <c r="D884" s="73"/>
      <c r="E884" s="70"/>
      <c r="F884" s="70" t="s">
        <v>1749</v>
      </c>
      <c r="G884" s="73"/>
      <c r="H884" s="76" t="s">
        <v>1580</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34"/>
        <v>4</v>
      </c>
      <c r="D885" s="73"/>
      <c r="E885" s="70"/>
      <c r="F885" s="70" t="s">
        <v>1750</v>
      </c>
      <c r="G885" s="73"/>
      <c r="H885" s="76" t="s">
        <v>1574</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34"/>
        <v>4</v>
      </c>
      <c r="D886" s="73"/>
      <c r="E886" s="70"/>
      <c r="F886" s="70" t="s">
        <v>1751</v>
      </c>
      <c r="G886" s="73"/>
      <c r="H886" s="76" t="s">
        <v>1576</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34"/>
        <v>4</v>
      </c>
      <c r="D887" s="73"/>
      <c r="E887" s="70"/>
      <c r="F887" s="70" t="s">
        <v>1752</v>
      </c>
      <c r="G887" s="73"/>
      <c r="H887" s="76" t="s">
        <v>1578</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34"/>
        <v>4</v>
      </c>
      <c r="D888" s="73"/>
      <c r="E888" s="70"/>
      <c r="F888" s="70" t="s">
        <v>1753</v>
      </c>
      <c r="G888" s="73"/>
      <c r="H888" s="76" t="s">
        <v>1580</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34"/>
        <v>4</v>
      </c>
      <c r="D889" s="73"/>
      <c r="E889" s="70"/>
      <c r="F889" s="70" t="s">
        <v>1754</v>
      </c>
      <c r="G889" s="73"/>
      <c r="H889" s="76" t="s">
        <v>1574</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34"/>
        <v>4</v>
      </c>
      <c r="D890" s="73"/>
      <c r="E890" s="70"/>
      <c r="F890" s="70" t="s">
        <v>1755</v>
      </c>
      <c r="G890" s="73"/>
      <c r="H890" s="76" t="s">
        <v>1576</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34"/>
        <v>4</v>
      </c>
      <c r="D891" s="73"/>
      <c r="E891" s="70"/>
      <c r="F891" s="70" t="s">
        <v>1756</v>
      </c>
      <c r="G891" s="73"/>
      <c r="H891" s="76" t="s">
        <v>1578</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34"/>
        <v>4</v>
      </c>
      <c r="D892" s="73"/>
      <c r="E892" s="70"/>
      <c r="F892" s="70" t="s">
        <v>1757</v>
      </c>
      <c r="G892" s="73"/>
      <c r="H892" s="76" t="s">
        <v>1580</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34"/>
        <v>4</v>
      </c>
      <c r="D893" s="73"/>
      <c r="E893" s="70"/>
      <c r="F893" s="70" t="s">
        <v>1758</v>
      </c>
      <c r="G893" s="73"/>
      <c r="H893" s="76" t="s">
        <v>1574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34"/>
        <v>4</v>
      </c>
      <c r="D894" s="73"/>
      <c r="E894" s="70"/>
      <c r="F894" s="70" t="s">
        <v>1759</v>
      </c>
      <c r="G894" s="73"/>
      <c r="H894" s="76" t="s">
        <v>1576</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34"/>
        <v>4</v>
      </c>
      <c r="D895" s="73"/>
      <c r="E895" s="70"/>
      <c r="F895" s="70" t="s">
        <v>1760</v>
      </c>
      <c r="G895" s="73"/>
      <c r="H895" s="76" t="s">
        <v>1578</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34"/>
        <v>4</v>
      </c>
      <c r="D896" s="73"/>
      <c r="E896" s="70"/>
      <c r="F896" s="70" t="s">
        <v>1761</v>
      </c>
      <c r="G896" s="73"/>
      <c r="H896" s="76" t="s">
        <v>1580</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34"/>
        <v>4</v>
      </c>
      <c r="D897" s="73"/>
      <c r="E897" s="70"/>
      <c r="F897" s="70" t="s">
        <v>1762</v>
      </c>
      <c r="G897" s="73"/>
      <c r="H897" s="76" t="s">
        <v>1574</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34"/>
        <v>4</v>
      </c>
      <c r="D898" s="73"/>
      <c r="E898" s="70"/>
      <c r="F898" s="70" t="s">
        <v>1763</v>
      </c>
      <c r="G898" s="73"/>
      <c r="H898" s="76" t="s">
        <v>1576</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34"/>
        <v>4</v>
      </c>
      <c r="D899" s="73"/>
      <c r="E899" s="70"/>
      <c r="F899" s="70" t="s">
        <v>1764</v>
      </c>
      <c r="G899" s="73"/>
      <c r="H899" s="76" t="s">
        <v>1578</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34"/>
        <v>4</v>
      </c>
      <c r="D900" s="73"/>
      <c r="E900" s="70"/>
      <c r="F900" s="70" t="s">
        <v>1765</v>
      </c>
      <c r="G900" s="73"/>
      <c r="H900" s="76" t="s">
        <v>1580</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34"/>
        <v>4</v>
      </c>
      <c r="D901" s="73"/>
      <c r="E901" s="70"/>
      <c r="F901" s="70" t="s">
        <v>1766</v>
      </c>
      <c r="G901" s="73"/>
      <c r="H901" s="76" t="s">
        <v>1662</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34"/>
        <v>4</v>
      </c>
      <c r="D902" s="73"/>
      <c r="E902" s="70"/>
      <c r="F902" s="70" t="s">
        <v>1767</v>
      </c>
      <c r="G902" s="73"/>
      <c r="H902" s="76" t="s">
        <v>1576</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34"/>
        <v>4</v>
      </c>
      <c r="D903" s="73"/>
      <c r="E903" s="70"/>
      <c r="F903" s="70" t="s">
        <v>1768</v>
      </c>
      <c r="G903" s="73"/>
      <c r="H903" s="76" t="s">
        <v>1578</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34"/>
        <v>4</v>
      </c>
      <c r="D904" s="73"/>
      <c r="E904" s="70"/>
      <c r="F904" s="70" t="s">
        <v>1769</v>
      </c>
      <c r="G904" s="73"/>
      <c r="H904" s="76" t="s">
        <v>1580</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34"/>
        <v>4</v>
      </c>
      <c r="D905" s="73"/>
      <c r="E905" s="70"/>
      <c r="F905" s="70" t="s">
        <v>1770</v>
      </c>
      <c r="G905" s="73"/>
      <c r="H905" s="76" t="s">
        <v>1667</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34"/>
        <v>4</v>
      </c>
      <c r="D906" s="73"/>
      <c r="E906" s="70"/>
      <c r="F906" s="70" t="s">
        <v>1771</v>
      </c>
      <c r="G906" s="73"/>
      <c r="H906" s="76" t="s">
        <v>1576</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34"/>
        <v>4</v>
      </c>
      <c r="D907" s="73"/>
      <c r="E907" s="70"/>
      <c r="F907" s="70" t="s">
        <v>1772</v>
      </c>
      <c r="G907" s="73"/>
      <c r="H907" s="76" t="s">
        <v>1578</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34"/>
        <v>4</v>
      </c>
      <c r="D908" s="73"/>
      <c r="E908" s="70"/>
      <c r="F908" s="70" t="s">
        <v>1773</v>
      </c>
      <c r="G908" s="73"/>
      <c r="H908" s="76" t="s">
        <v>1580</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34"/>
        <v>4</v>
      </c>
      <c r="D909" s="73"/>
      <c r="E909" s="70"/>
      <c r="F909" s="70" t="s">
        <v>1774</v>
      </c>
      <c r="G909" s="73"/>
      <c r="H909" s="76" t="s">
        <v>1574</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34"/>
        <v>4</v>
      </c>
      <c r="D910" s="73"/>
      <c r="E910" s="70"/>
      <c r="F910" s="70" t="s">
        <v>1775</v>
      </c>
      <c r="G910" s="73"/>
      <c r="H910" s="76" t="s">
        <v>1576</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34"/>
        <v>4</v>
      </c>
      <c r="D911" s="73"/>
      <c r="E911" s="70"/>
      <c r="F911" s="70" t="s">
        <v>1776</v>
      </c>
      <c r="G911" s="73"/>
      <c r="H911" s="76" t="s">
        <v>1578</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34"/>
        <v>4</v>
      </c>
      <c r="D912" s="73"/>
      <c r="E912" s="70"/>
      <c r="F912" s="70" t="s">
        <v>1777</v>
      </c>
      <c r="G912" s="73"/>
      <c r="H912" s="76" t="s">
        <v>1580</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34"/>
        <v>4</v>
      </c>
      <c r="D913" s="73"/>
      <c r="E913" s="70"/>
      <c r="F913" s="70" t="s">
        <v>1778</v>
      </c>
      <c r="G913" s="73"/>
      <c r="H913" s="76" t="s">
        <v>1574</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34"/>
        <v>4</v>
      </c>
      <c r="D914" s="73"/>
      <c r="E914" s="70"/>
      <c r="F914" s="70" t="s">
        <v>1779</v>
      </c>
      <c r="G914" s="73"/>
      <c r="H914" s="76" t="s">
        <v>1576</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34"/>
        <v>4</v>
      </c>
      <c r="D915" s="73"/>
      <c r="E915" s="70"/>
      <c r="F915" s="70" t="s">
        <v>1780</v>
      </c>
      <c r="G915" s="73"/>
      <c r="H915" s="76" t="s">
        <v>1578</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34"/>
        <v>4</v>
      </c>
      <c r="D916" s="73"/>
      <c r="E916" s="70"/>
      <c r="F916" s="70" t="s">
        <v>1781</v>
      </c>
      <c r="G916" s="73"/>
      <c r="H916" s="76" t="s">
        <v>1580</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34"/>
        <v>4</v>
      </c>
      <c r="D917" s="73"/>
      <c r="E917" s="70"/>
      <c r="F917" s="70" t="s">
        <v>1782</v>
      </c>
      <c r="G917" s="73"/>
      <c r="H917" s="76" t="s">
        <v>1574</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34"/>
        <v>4</v>
      </c>
      <c r="D918" s="73"/>
      <c r="E918" s="70"/>
      <c r="F918" s="70" t="s">
        <v>1783</v>
      </c>
      <c r="G918" s="73"/>
      <c r="H918" s="76" t="s">
        <v>1576</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34"/>
        <v>4</v>
      </c>
      <c r="D919" s="73"/>
      <c r="E919" s="70"/>
      <c r="F919" s="70" t="s">
        <v>1784</v>
      </c>
      <c r="G919" s="73"/>
      <c r="H919" s="76" t="s">
        <v>1578</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34"/>
        <v>4</v>
      </c>
      <c r="D920" s="73"/>
      <c r="E920" s="70"/>
      <c r="F920" s="70" t="s">
        <v>1785</v>
      </c>
      <c r="G920" s="73"/>
      <c r="H920" s="76" t="s">
        <v>1580</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ref="C921:C928" si="235">INT($C$29)+3</f>
        <v>4</v>
      </c>
      <c r="D921" s="73"/>
      <c r="E921" s="70"/>
      <c r="F921" s="70" t="s">
        <v>1786</v>
      </c>
      <c r="G921" s="73"/>
      <c r="H921" s="76" t="s">
        <v>1696</v>
      </c>
      <c r="I921" s="96" t="s">
        <v>573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35"/>
        <v>4</v>
      </c>
      <c r="D922" s="73"/>
      <c r="E922" s="70"/>
      <c r="F922" s="70" t="s">
        <v>1787</v>
      </c>
      <c r="G922" s="73"/>
      <c r="H922" s="76" t="s">
        <v>1576</v>
      </c>
      <c r="I922" s="96" t="s">
        <v>573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35"/>
        <v>4</v>
      </c>
      <c r="D923" s="73"/>
      <c r="E923" s="70"/>
      <c r="F923" s="70" t="s">
        <v>1788</v>
      </c>
      <c r="G923" s="73"/>
      <c r="H923" s="76" t="s">
        <v>1578</v>
      </c>
      <c r="I923" s="96" t="s">
        <v>573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35"/>
        <v>4</v>
      </c>
      <c r="D924" s="73"/>
      <c r="E924" s="70"/>
      <c r="F924" s="70" t="s">
        <v>1789</v>
      </c>
      <c r="G924" s="73"/>
      <c r="H924" s="76" t="s">
        <v>1580</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35"/>
        <v>4</v>
      </c>
      <c r="D925" s="73"/>
      <c r="E925" s="70"/>
      <c r="F925" s="70" t="s">
        <v>1790</v>
      </c>
      <c r="G925" s="73"/>
      <c r="H925" s="76" t="s">
        <v>1701</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35"/>
        <v>4</v>
      </c>
      <c r="D926" s="73"/>
      <c r="E926" s="70"/>
      <c r="F926" s="70" t="s">
        <v>1791</v>
      </c>
      <c r="G926" s="73"/>
      <c r="H926" s="76" t="s">
        <v>1703</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35"/>
        <v>4</v>
      </c>
      <c r="D927" s="73"/>
      <c r="E927" s="70"/>
      <c r="F927" s="70" t="s">
        <v>1792</v>
      </c>
      <c r="G927" s="73"/>
      <c r="H927" s="76" t="s">
        <v>1705</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35"/>
        <v>4</v>
      </c>
      <c r="D928" s="73"/>
      <c r="E928" s="70"/>
      <c r="F928" s="70" t="s">
        <v>1793</v>
      </c>
      <c r="G928" s="73"/>
      <c r="H928" s="76" t="s">
        <v>1707</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2" x14ac:dyDescent="0.25">
      <c r="A929" s="45"/>
      <c r="B929" s="54"/>
      <c r="C929" s="47">
        <f>INT($C$29)+2</f>
        <v>3</v>
      </c>
      <c r="D929" s="73"/>
      <c r="E929" s="70" t="s">
        <v>1794</v>
      </c>
      <c r="F929" s="70" t="s">
        <v>1795</v>
      </c>
      <c r="G929" s="73"/>
      <c r="H929" s="76" t="s">
        <v>1796</v>
      </c>
      <c r="I929" s="96" t="s">
        <v>573</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2" t="s">
        <v>1797</v>
      </c>
      <c r="AE929" s="76"/>
      <c r="AF929" s="76">
        <v>1</v>
      </c>
      <c r="AG929" s="76">
        <v>1</v>
      </c>
      <c r="AH929" s="73"/>
      <c r="AI929" s="57"/>
      <c r="AJ929" s="45"/>
      <c r="AK929" s="45"/>
      <c r="AL929" s="45"/>
    </row>
    <row r="930" spans="1:38" hidden="1" outlineLevel="2" x14ac:dyDescent="0.25">
      <c r="A930" s="45"/>
      <c r="B930" s="54"/>
      <c r="C930" s="47">
        <f>INT($C$29)+2</f>
        <v>3</v>
      </c>
      <c r="D930" s="73"/>
      <c r="E930" s="70"/>
      <c r="F930" s="70" t="s">
        <v>1798</v>
      </c>
      <c r="G930" s="73"/>
      <c r="H930" s="76" t="s">
        <v>1799</v>
      </c>
      <c r="I930" s="96" t="s">
        <v>573</v>
      </c>
      <c r="J930" s="96"/>
      <c r="K930" s="97">
        <v>0.52400000000000002</v>
      </c>
      <c r="L930" s="97">
        <v>0.65500000000000003</v>
      </c>
      <c r="M930" s="97">
        <v>0.41599999999999998</v>
      </c>
      <c r="N930" s="97">
        <v>0.41599999999999998</v>
      </c>
      <c r="O930" s="97">
        <v>0.41599999999999998</v>
      </c>
      <c r="P930" s="97">
        <v>0.57699999999999996</v>
      </c>
      <c r="Q930" s="76"/>
      <c r="R930" s="76" t="s">
        <v>621</v>
      </c>
      <c r="S930" s="76" t="s">
        <v>621</v>
      </c>
      <c r="T930" s="76"/>
      <c r="U930" s="261">
        <f t="shared" ref="U930:AB932" si="236">INDEX($K930:$Q930,1,U$43)</f>
        <v>0.52400000000000002</v>
      </c>
      <c r="V930" s="261">
        <f t="shared" si="236"/>
        <v>0.52400000000000002</v>
      </c>
      <c r="W930" s="261">
        <f t="shared" si="236"/>
        <v>0.52400000000000002</v>
      </c>
      <c r="X930" s="261">
        <f t="shared" si="236"/>
        <v>0.65500000000000003</v>
      </c>
      <c r="Y930" s="261">
        <f t="shared" si="236"/>
        <v>0.65500000000000003</v>
      </c>
      <c r="Z930" s="261">
        <f t="shared" si="236"/>
        <v>0.65500000000000003</v>
      </c>
      <c r="AA930" s="261">
        <f t="shared" si="236"/>
        <v>0.65500000000000003</v>
      </c>
      <c r="AB930" s="261">
        <f t="shared" si="236"/>
        <v>0.65500000000000003</v>
      </c>
      <c r="AC930" s="76"/>
      <c r="AD930" s="76"/>
      <c r="AE930" s="76"/>
      <c r="AF930" s="97">
        <v>1</v>
      </c>
      <c r="AG930" s="97">
        <v>1</v>
      </c>
      <c r="AH930" s="73"/>
      <c r="AI930" s="57"/>
      <c r="AJ930" s="45"/>
      <c r="AK930" s="45"/>
      <c r="AL930" s="45"/>
    </row>
    <row r="931" spans="1:38" hidden="1" outlineLevel="2" x14ac:dyDescent="0.25">
      <c r="A931" s="45"/>
      <c r="B931" s="54"/>
      <c r="C931" s="47">
        <f>INT($C$29)+2</f>
        <v>3</v>
      </c>
      <c r="D931" s="73"/>
      <c r="E931" s="70"/>
      <c r="F931" s="70" t="s">
        <v>1800</v>
      </c>
      <c r="G931" s="73"/>
      <c r="H931" s="76" t="s">
        <v>1801</v>
      </c>
      <c r="I931" s="96" t="s">
        <v>573</v>
      </c>
      <c r="J931" s="96"/>
      <c r="K931" s="97">
        <v>0.70699999999999996</v>
      </c>
      <c r="L931" s="97">
        <v>0.88400000000000001</v>
      </c>
      <c r="M931" s="76"/>
      <c r="N931" s="76"/>
      <c r="O931" s="76"/>
      <c r="P931" s="76"/>
      <c r="Q931" s="76"/>
      <c r="R931" s="76" t="s">
        <v>621</v>
      </c>
      <c r="S931" s="76"/>
      <c r="T931" s="76"/>
      <c r="U931" s="261">
        <f t="shared" si="236"/>
        <v>0.70699999999999996</v>
      </c>
      <c r="V931" s="261">
        <f t="shared" si="236"/>
        <v>0.70699999999999996</v>
      </c>
      <c r="W931" s="261">
        <f t="shared" si="236"/>
        <v>0.70699999999999996</v>
      </c>
      <c r="X931" s="261">
        <f t="shared" si="236"/>
        <v>0.88400000000000001</v>
      </c>
      <c r="Y931" s="261">
        <f t="shared" si="236"/>
        <v>0.88400000000000001</v>
      </c>
      <c r="Z931" s="261">
        <f t="shared" si="236"/>
        <v>0.88400000000000001</v>
      </c>
      <c r="AA931" s="261">
        <f t="shared" si="236"/>
        <v>0.88400000000000001</v>
      </c>
      <c r="AB931" s="261">
        <f t="shared" si="236"/>
        <v>0.88400000000000001</v>
      </c>
      <c r="AC931" s="76"/>
      <c r="AD931" s="76"/>
      <c r="AE931" s="76"/>
      <c r="AF931" s="97">
        <v>1</v>
      </c>
      <c r="AG931" s="97">
        <v>1</v>
      </c>
      <c r="AH931" s="73"/>
      <c r="AI931" s="57"/>
      <c r="AJ931" s="45"/>
      <c r="AK931" s="45"/>
      <c r="AL931" s="45"/>
    </row>
    <row r="932" spans="1:38" hidden="1" outlineLevel="2" x14ac:dyDescent="0.25">
      <c r="A932" s="45"/>
      <c r="B932" s="54"/>
      <c r="C932" s="47">
        <f>INT($C$29)+2</f>
        <v>3</v>
      </c>
      <c r="D932" s="73"/>
      <c r="E932" s="70"/>
      <c r="F932" s="70" t="s">
        <v>1802</v>
      </c>
      <c r="G932" s="73"/>
      <c r="H932" s="76" t="s">
        <v>1803</v>
      </c>
      <c r="I932" s="96" t="s">
        <v>573</v>
      </c>
      <c r="J932" s="96"/>
      <c r="K932" s="97">
        <v>0.89100000000000001</v>
      </c>
      <c r="L932" s="97">
        <v>1.1140000000000001</v>
      </c>
      <c r="M932" s="76"/>
      <c r="N932" s="76"/>
      <c r="O932" s="76"/>
      <c r="P932" s="76"/>
      <c r="Q932" s="76"/>
      <c r="R932" s="76" t="s">
        <v>621</v>
      </c>
      <c r="S932" s="76"/>
      <c r="T932" s="76"/>
      <c r="U932" s="261">
        <f t="shared" si="236"/>
        <v>0.89100000000000001</v>
      </c>
      <c r="V932" s="261">
        <f t="shared" si="236"/>
        <v>0.89100000000000001</v>
      </c>
      <c r="W932" s="261">
        <f t="shared" si="236"/>
        <v>0.89100000000000001</v>
      </c>
      <c r="X932" s="261">
        <f t="shared" si="236"/>
        <v>1.1140000000000001</v>
      </c>
      <c r="Y932" s="261">
        <f t="shared" si="236"/>
        <v>1.1140000000000001</v>
      </c>
      <c r="Z932" s="261">
        <f t="shared" si="236"/>
        <v>1.1140000000000001</v>
      </c>
      <c r="AA932" s="261">
        <f t="shared" si="236"/>
        <v>1.1140000000000001</v>
      </c>
      <c r="AB932" s="261">
        <f t="shared" si="236"/>
        <v>1.1140000000000001</v>
      </c>
      <c r="AC932" s="76"/>
      <c r="AD932" s="76"/>
      <c r="AE932" s="76"/>
      <c r="AF932" s="97">
        <v>1</v>
      </c>
      <c r="AG932" s="97">
        <v>1</v>
      </c>
      <c r="AH932" s="73"/>
      <c r="AI932" s="57"/>
      <c r="AJ932" s="45"/>
      <c r="AK932" s="45"/>
      <c r="AL932" s="45"/>
    </row>
    <row r="933" spans="1:38" hidden="1" outlineLevel="3" x14ac:dyDescent="0.25">
      <c r="A933" s="45"/>
      <c r="B933" s="54"/>
      <c r="C933" s="47">
        <f t="shared" ref="C933:C956" si="237">INT($C$29)+3</f>
        <v>4</v>
      </c>
      <c r="D933" s="73"/>
      <c r="E933" s="70"/>
      <c r="F933" s="70" t="s">
        <v>2641</v>
      </c>
      <c r="G933" s="73"/>
      <c r="H933" s="76" t="s">
        <v>1574</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37"/>
        <v>4</v>
      </c>
      <c r="D934" s="73"/>
      <c r="E934" s="70"/>
      <c r="F934" s="70" t="s">
        <v>2642</v>
      </c>
      <c r="G934" s="73"/>
      <c r="H934" s="76" t="s">
        <v>1576</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37"/>
        <v>4</v>
      </c>
      <c r="D935" s="73"/>
      <c r="E935" s="70"/>
      <c r="F935" s="70" t="s">
        <v>2643</v>
      </c>
      <c r="G935" s="73"/>
      <c r="H935" s="76" t="s">
        <v>1578</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37"/>
        <v>4</v>
      </c>
      <c r="D936" s="73"/>
      <c r="E936" s="70"/>
      <c r="F936" s="70" t="s">
        <v>2644</v>
      </c>
      <c r="G936" s="73"/>
      <c r="H936" s="76" t="s">
        <v>1580</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37"/>
        <v>4</v>
      </c>
      <c r="D937" s="73"/>
      <c r="E937" s="70"/>
      <c r="F937" s="70" t="s">
        <v>2645</v>
      </c>
      <c r="G937" s="73"/>
      <c r="H937" s="76" t="s">
        <v>1574</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37"/>
        <v>4</v>
      </c>
      <c r="D938" s="73"/>
      <c r="E938" s="70"/>
      <c r="F938" s="70" t="s">
        <v>2646</v>
      </c>
      <c r="G938" s="73"/>
      <c r="H938" s="76" t="s">
        <v>1576</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37"/>
        <v>4</v>
      </c>
      <c r="D939" s="73"/>
      <c r="E939" s="70"/>
      <c r="F939" s="70" t="s">
        <v>2647</v>
      </c>
      <c r="G939" s="73"/>
      <c r="H939" s="76" t="s">
        <v>1578</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37"/>
        <v>4</v>
      </c>
      <c r="D940" s="73"/>
      <c r="E940" s="70"/>
      <c r="F940" s="70" t="s">
        <v>2648</v>
      </c>
      <c r="G940" s="73"/>
      <c r="H940" s="76" t="s">
        <v>1580</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37"/>
        <v>4</v>
      </c>
      <c r="D941" s="73"/>
      <c r="E941" s="70"/>
      <c r="F941" s="70" t="s">
        <v>2649</v>
      </c>
      <c r="G941" s="73"/>
      <c r="H941" s="76" t="s">
        <v>1574</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37"/>
        <v>4</v>
      </c>
      <c r="D942" s="73"/>
      <c r="E942" s="70"/>
      <c r="F942" s="70" t="s">
        <v>2650</v>
      </c>
      <c r="G942" s="73"/>
      <c r="H942" s="76" t="s">
        <v>1576</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37"/>
        <v>4</v>
      </c>
      <c r="D943" s="73"/>
      <c r="E943" s="70"/>
      <c r="F943" s="70" t="s">
        <v>2651</v>
      </c>
      <c r="G943" s="73"/>
      <c r="H943" s="76" t="s">
        <v>1578</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37"/>
        <v>4</v>
      </c>
      <c r="D944" s="73"/>
      <c r="E944" s="70"/>
      <c r="F944" s="70" t="s">
        <v>2652</v>
      </c>
      <c r="G944" s="73"/>
      <c r="H944" s="76" t="s">
        <v>1580</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37"/>
        <v>4</v>
      </c>
      <c r="D945" s="73"/>
      <c r="E945" s="70"/>
      <c r="F945" s="70" t="s">
        <v>2653</v>
      </c>
      <c r="G945" s="73"/>
      <c r="H945" s="76" t="s">
        <v>1574</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37"/>
        <v>4</v>
      </c>
      <c r="D946" s="73"/>
      <c r="E946" s="70"/>
      <c r="F946" s="70" t="s">
        <v>2654</v>
      </c>
      <c r="G946" s="73"/>
      <c r="H946" s="76" t="s">
        <v>1576</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37"/>
        <v>4</v>
      </c>
      <c r="D947" s="73"/>
      <c r="E947" s="70"/>
      <c r="F947" s="70" t="s">
        <v>2655</v>
      </c>
      <c r="G947" s="73"/>
      <c r="H947" s="76" t="s">
        <v>1578</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37"/>
        <v>4</v>
      </c>
      <c r="D948" s="73"/>
      <c r="E948" s="70"/>
      <c r="F948" s="70" t="s">
        <v>2656</v>
      </c>
      <c r="G948" s="73"/>
      <c r="H948" s="76" t="s">
        <v>1580</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2657</v>
      </c>
      <c r="G949" s="73"/>
      <c r="H949" s="76" t="s">
        <v>1574</v>
      </c>
      <c r="I949" s="96" t="s">
        <v>573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2658</v>
      </c>
      <c r="G950" s="73"/>
      <c r="H950" s="76" t="s">
        <v>1576</v>
      </c>
      <c r="I950" s="96" t="s">
        <v>573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2659</v>
      </c>
      <c r="G951" s="73"/>
      <c r="H951" s="76" t="s">
        <v>1578</v>
      </c>
      <c r="I951" s="96" t="s">
        <v>573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2660</v>
      </c>
      <c r="G952" s="73"/>
      <c r="H952" s="76" t="s">
        <v>1580</v>
      </c>
      <c r="I952" s="96" t="s">
        <v>573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2661</v>
      </c>
      <c r="G953" s="73"/>
      <c r="H953" s="76" t="s">
        <v>1574</v>
      </c>
      <c r="I953" s="96" t="s">
        <v>573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2662</v>
      </c>
      <c r="G954" s="73"/>
      <c r="H954" s="76" t="s">
        <v>1576</v>
      </c>
      <c r="I954" s="96" t="s">
        <v>573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2663</v>
      </c>
      <c r="G955" s="73"/>
      <c r="H955" s="76" t="s">
        <v>1578</v>
      </c>
      <c r="I955" s="96" t="s">
        <v>573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2664</v>
      </c>
      <c r="G956" s="73"/>
      <c r="H956" s="76" t="s">
        <v>1580</v>
      </c>
      <c r="I956" s="96" t="s">
        <v>573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1" collapsed="1" x14ac:dyDescent="0.25">
      <c r="A957" s="45"/>
      <c r="B957" s="54"/>
      <c r="C957" s="47">
        <f>INT($C$29)+1</f>
        <v>2</v>
      </c>
      <c r="D957" s="73"/>
      <c r="E957" s="70"/>
      <c r="F957" s="273" t="s">
        <v>1804</v>
      </c>
      <c r="G957" s="73"/>
      <c r="H957" s="254" t="s">
        <v>1805</v>
      </c>
      <c r="I957" s="96"/>
      <c r="J957" s="96" t="s">
        <v>590</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hidden="1" outlineLevel="2" x14ac:dyDescent="0.25">
      <c r="A958" s="45"/>
      <c r="B958" s="54"/>
      <c r="C958" s="47">
        <f>INT($C$29)+2</f>
        <v>3</v>
      </c>
      <c r="D958" s="73"/>
      <c r="E958" s="70" t="s">
        <v>1806</v>
      </c>
      <c r="F958" s="70" t="s">
        <v>1807</v>
      </c>
      <c r="G958" s="73"/>
      <c r="H958" s="76" t="s">
        <v>1808</v>
      </c>
      <c r="I958" s="76"/>
      <c r="J958" s="76"/>
      <c r="K958" s="97">
        <v>0.99704199999999998</v>
      </c>
      <c r="L958" s="97">
        <v>0.99704199999999998</v>
      </c>
      <c r="M958" s="76"/>
      <c r="N958" s="76"/>
      <c r="O958" s="76"/>
      <c r="P958" s="76"/>
      <c r="Q958" s="76"/>
      <c r="R958" s="76"/>
      <c r="S958" s="76"/>
      <c r="T958" s="76"/>
      <c r="U958" s="261">
        <f t="shared" ref="U958:AB958" si="238">INDEX($K958:$Q958,1,U$43)</f>
        <v>0.99704199999999998</v>
      </c>
      <c r="V958" s="261">
        <f t="shared" si="238"/>
        <v>0.99704199999999998</v>
      </c>
      <c r="W958" s="261">
        <f t="shared" si="238"/>
        <v>0.99704199999999998</v>
      </c>
      <c r="X958" s="261">
        <f t="shared" si="238"/>
        <v>0.99704199999999998</v>
      </c>
      <c r="Y958" s="261">
        <f t="shared" si="238"/>
        <v>0.99704199999999998</v>
      </c>
      <c r="Z958" s="261">
        <f t="shared" si="238"/>
        <v>0.99704199999999998</v>
      </c>
      <c r="AA958" s="261">
        <f t="shared" si="238"/>
        <v>0.99704199999999998</v>
      </c>
      <c r="AB958" s="261">
        <f t="shared" si="238"/>
        <v>0.99704199999999998</v>
      </c>
      <c r="AC958" s="76"/>
      <c r="AD958" s="76"/>
      <c r="AE958" s="76"/>
      <c r="AF958" s="97">
        <v>1</v>
      </c>
      <c r="AG958" s="97">
        <v>1</v>
      </c>
      <c r="AH958" s="73"/>
      <c r="AI958" s="57"/>
      <c r="AJ958" s="45"/>
      <c r="AK958" s="45"/>
      <c r="AL958" s="45"/>
    </row>
    <row r="959" spans="1:38" hidden="1" outlineLevel="2" x14ac:dyDescent="0.25">
      <c r="A959" s="45"/>
      <c r="B959" s="54"/>
      <c r="C959" s="47">
        <f>INT($C$29)+2</f>
        <v>3</v>
      </c>
      <c r="D959" s="73"/>
      <c r="E959" s="70"/>
      <c r="F959" s="70" t="s">
        <v>1809</v>
      </c>
      <c r="G959" s="73"/>
      <c r="H959" s="136" t="s">
        <v>2898</v>
      </c>
      <c r="I959" s="96"/>
      <c r="J959" s="96"/>
      <c r="K959" s="76"/>
      <c r="L959" s="76"/>
      <c r="M959" s="76"/>
      <c r="N959" s="76"/>
      <c r="O959" s="76"/>
      <c r="P959" s="76"/>
      <c r="Q959" s="76"/>
      <c r="R959" s="76"/>
      <c r="S959" s="76"/>
      <c r="T959" s="76"/>
      <c r="U959" s="274">
        <v>0.19</v>
      </c>
      <c r="V959" s="274">
        <v>0.19</v>
      </c>
      <c r="W959" s="274">
        <v>0.19</v>
      </c>
      <c r="X959" s="274">
        <v>0.25</v>
      </c>
      <c r="Y959" s="274">
        <v>0.25</v>
      </c>
      <c r="Z959" s="274">
        <v>0.25</v>
      </c>
      <c r="AA959" s="274">
        <v>0.25</v>
      </c>
      <c r="AB959" s="274">
        <v>0.25</v>
      </c>
      <c r="AC959" s="76"/>
      <c r="AD959" s="97" t="s">
        <v>1811</v>
      </c>
      <c r="AE959" s="76"/>
      <c r="AF959" s="97">
        <v>1</v>
      </c>
      <c r="AG959" s="97">
        <v>1</v>
      </c>
      <c r="AH959" s="73"/>
      <c r="AI959" s="57"/>
      <c r="AJ959" s="45"/>
      <c r="AK959" s="45"/>
      <c r="AL959" s="45"/>
    </row>
    <row r="960" spans="1:38" hidden="1" outlineLevel="2" x14ac:dyDescent="0.25">
      <c r="A960" s="45"/>
      <c r="B960" s="54"/>
      <c r="C960" s="47">
        <f>INT($C$29)+2</f>
        <v>3</v>
      </c>
      <c r="D960" s="73"/>
      <c r="E960" s="70"/>
      <c r="F960" s="70" t="s">
        <v>1812</v>
      </c>
      <c r="G960" s="73"/>
      <c r="H960" s="76" t="s">
        <v>1813</v>
      </c>
      <c r="I960" s="76"/>
      <c r="J960" s="76"/>
      <c r="K960" s="76"/>
      <c r="L960" s="76"/>
      <c r="M960" s="76"/>
      <c r="N960" s="76"/>
      <c r="O960" s="76"/>
      <c r="P960" s="76"/>
      <c r="Q960" s="76"/>
      <c r="R960" s="76"/>
      <c r="S960" s="76"/>
      <c r="T960" s="76"/>
      <c r="U960" s="97">
        <v>0.13739999999999999</v>
      </c>
      <c r="V960" s="97">
        <v>0.13739999999999999</v>
      </c>
      <c r="W960" s="97">
        <v>0.13739999999999999</v>
      </c>
      <c r="X960" s="263">
        <f t="shared" ref="X960:AB962" si="239">W960</f>
        <v>0.13739999999999999</v>
      </c>
      <c r="Y960" s="263">
        <f t="shared" si="239"/>
        <v>0.13739999999999999</v>
      </c>
      <c r="Z960" s="263">
        <f t="shared" si="239"/>
        <v>0.13739999999999999</v>
      </c>
      <c r="AA960" s="263">
        <f t="shared" si="239"/>
        <v>0.13739999999999999</v>
      </c>
      <c r="AB960" s="263">
        <f t="shared" si="239"/>
        <v>0.13739999999999999</v>
      </c>
      <c r="AC960" s="76"/>
      <c r="AD960" s="76"/>
      <c r="AE960" s="76"/>
      <c r="AF960" s="97">
        <v>1</v>
      </c>
      <c r="AG960" s="97">
        <v>1</v>
      </c>
      <c r="AH960" s="73"/>
      <c r="AI960" s="57"/>
      <c r="AJ960" s="45"/>
      <c r="AK960" s="45"/>
      <c r="AL960" s="45"/>
    </row>
    <row r="961" spans="1:38" hidden="1" outlineLevel="2" x14ac:dyDescent="0.25">
      <c r="A961" s="45"/>
      <c r="B961" s="54"/>
      <c r="C961" s="47">
        <f>INT($C$29)+2</f>
        <v>3</v>
      </c>
      <c r="D961" s="73"/>
      <c r="E961" s="70"/>
      <c r="F961" s="70" t="s">
        <v>1814</v>
      </c>
      <c r="G961" s="73"/>
      <c r="H961" s="76" t="s">
        <v>1815</v>
      </c>
      <c r="I961" s="76"/>
      <c r="J961" s="76"/>
      <c r="K961" s="76"/>
      <c r="L961" s="76"/>
      <c r="M961" s="76"/>
      <c r="N961" s="76"/>
      <c r="O961" s="76"/>
      <c r="P961" s="76"/>
      <c r="Q961" s="76"/>
      <c r="R961" s="76"/>
      <c r="S961" s="76"/>
      <c r="T961" s="76"/>
      <c r="U961" s="97">
        <v>0.16700000000000001</v>
      </c>
      <c r="V961" s="97">
        <v>0.16700000000000001</v>
      </c>
      <c r="W961" s="97">
        <v>0.16700000000000001</v>
      </c>
      <c r="X961" s="263">
        <f t="shared" si="239"/>
        <v>0.16700000000000001</v>
      </c>
      <c r="Y961" s="263">
        <f t="shared" si="239"/>
        <v>0.16700000000000001</v>
      </c>
      <c r="Z961" s="263">
        <f t="shared" si="239"/>
        <v>0.16700000000000001</v>
      </c>
      <c r="AA961" s="263">
        <f t="shared" si="239"/>
        <v>0.16700000000000001</v>
      </c>
      <c r="AB961" s="263">
        <f t="shared" si="239"/>
        <v>0.16700000000000001</v>
      </c>
      <c r="AC961" s="76"/>
      <c r="AD961" s="76"/>
      <c r="AE961" s="76"/>
      <c r="AF961" s="97">
        <v>1</v>
      </c>
      <c r="AG961" s="97">
        <v>1</v>
      </c>
      <c r="AH961" s="73"/>
      <c r="AI961" s="57"/>
      <c r="AJ961" s="45"/>
      <c r="AK961" s="45"/>
      <c r="AL961" s="45"/>
    </row>
    <row r="962" spans="1:38" hidden="1" outlineLevel="2" x14ac:dyDescent="0.25">
      <c r="A962" s="45"/>
      <c r="B962" s="54"/>
      <c r="C962" s="47">
        <f>INT($C$29)+2</f>
        <v>3</v>
      </c>
      <c r="D962" s="73"/>
      <c r="E962" s="70"/>
      <c r="F962" s="70" t="s">
        <v>1816</v>
      </c>
      <c r="G962" s="73"/>
      <c r="H962" s="76" t="s">
        <v>1817</v>
      </c>
      <c r="I962" s="76"/>
      <c r="J962" s="76"/>
      <c r="K962" s="76"/>
      <c r="L962" s="76"/>
      <c r="M962" s="76"/>
      <c r="N962" s="76"/>
      <c r="O962" s="76"/>
      <c r="P962" s="76"/>
      <c r="Q962" s="76"/>
      <c r="R962" s="76"/>
      <c r="S962" s="76"/>
      <c r="T962" s="76"/>
      <c r="U962" s="97">
        <v>0.08</v>
      </c>
      <c r="V962" s="97">
        <v>0.08</v>
      </c>
      <c r="W962" s="97">
        <v>0.08</v>
      </c>
      <c r="X962" s="263">
        <f t="shared" si="239"/>
        <v>0.08</v>
      </c>
      <c r="Y962" s="263">
        <f t="shared" si="239"/>
        <v>0.08</v>
      </c>
      <c r="Z962" s="263">
        <f t="shared" si="239"/>
        <v>0.08</v>
      </c>
      <c r="AA962" s="263">
        <f t="shared" si="239"/>
        <v>0.08</v>
      </c>
      <c r="AB962" s="263">
        <f t="shared" si="239"/>
        <v>0.08</v>
      </c>
      <c r="AC962" s="76"/>
      <c r="AD962" s="76"/>
      <c r="AE962" s="76"/>
      <c r="AF962" s="97">
        <v>1</v>
      </c>
      <c r="AG962" s="97">
        <v>1</v>
      </c>
      <c r="AH962" s="73"/>
      <c r="AI962" s="57"/>
      <c r="AJ962" s="45"/>
      <c r="AK962" s="45"/>
      <c r="AL962" s="45"/>
    </row>
    <row r="963" spans="1:38" hidden="1" outlineLevel="1" collapsed="1" x14ac:dyDescent="0.25">
      <c r="A963" s="45"/>
      <c r="B963" s="54"/>
      <c r="C963" s="47">
        <f>INT($C$29)+1</f>
        <v>2</v>
      </c>
      <c r="D963" s="73"/>
      <c r="E963" s="70"/>
      <c r="F963" s="273" t="s">
        <v>1804</v>
      </c>
      <c r="G963" s="73"/>
      <c r="H963" s="275" t="s">
        <v>1818</v>
      </c>
      <c r="I963" s="136"/>
      <c r="J963" s="136" t="s">
        <v>1127</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hidden="1" outlineLevel="3" x14ac:dyDescent="0.25">
      <c r="A964" s="45"/>
      <c r="B964" s="54"/>
      <c r="C964" s="47">
        <f>INT($C$29)+2</f>
        <v>3</v>
      </c>
      <c r="D964" s="73"/>
      <c r="E964" s="70"/>
      <c r="F964" s="70" t="s">
        <v>1819</v>
      </c>
      <c r="G964" s="73"/>
      <c r="H964" s="76" t="s">
        <v>1820</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ref="C965:C971" si="240">INT($C$29)+2</f>
        <v>3</v>
      </c>
      <c r="D965" s="73"/>
      <c r="E965" s="70"/>
      <c r="F965" s="70" t="s">
        <v>1821</v>
      </c>
      <c r="G965" s="73"/>
      <c r="H965" s="76" t="s">
        <v>1822</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40"/>
        <v>3</v>
      </c>
      <c r="D966" s="73"/>
      <c r="E966" s="70"/>
      <c r="F966" s="70" t="s">
        <v>1823</v>
      </c>
      <c r="G966" s="73"/>
      <c r="H966" s="76" t="s">
        <v>1824</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40"/>
        <v>3</v>
      </c>
      <c r="D967" s="73"/>
      <c r="E967" s="70"/>
      <c r="F967" s="70" t="s">
        <v>1825</v>
      </c>
      <c r="G967" s="73"/>
      <c r="H967" s="76" t="s">
        <v>1826</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40"/>
        <v>3</v>
      </c>
      <c r="D968" s="73"/>
      <c r="E968" s="70"/>
      <c r="F968" s="70" t="s">
        <v>1827</v>
      </c>
      <c r="G968" s="73"/>
      <c r="H968" s="76" t="s">
        <v>1828</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40"/>
        <v>3</v>
      </c>
      <c r="D969" s="73"/>
      <c r="E969" s="70"/>
      <c r="F969" s="70" t="s">
        <v>1829</v>
      </c>
      <c r="G969" s="73"/>
      <c r="H969" s="76" t="s">
        <v>1830</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40"/>
        <v>3</v>
      </c>
      <c r="D970" s="73"/>
      <c r="E970" s="70"/>
      <c r="F970" s="70" t="s">
        <v>1831</v>
      </c>
      <c r="G970" s="73"/>
      <c r="H970" s="76" t="s">
        <v>1832</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40"/>
        <v>3</v>
      </c>
      <c r="D971" s="73"/>
      <c r="E971" s="70"/>
      <c r="F971" s="70" t="s">
        <v>1833</v>
      </c>
      <c r="G971" s="73"/>
      <c r="H971" s="76" t="s">
        <v>1834</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1035" si="241">INT($C$29)+3</f>
        <v>4</v>
      </c>
      <c r="D972" s="73"/>
      <c r="E972" s="70"/>
      <c r="F972" s="70" t="s">
        <v>1835</v>
      </c>
      <c r="G972" s="73"/>
      <c r="H972" s="76" t="s">
        <v>675</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41"/>
        <v>4</v>
      </c>
      <c r="D973" s="73"/>
      <c r="E973" s="70"/>
      <c r="F973" s="70" t="s">
        <v>1836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41"/>
        <v>4</v>
      </c>
      <c r="D974" s="73"/>
      <c r="E974" s="70"/>
      <c r="F974" s="70" t="s">
        <v>1837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41"/>
        <v>4</v>
      </c>
      <c r="D975" s="73"/>
      <c r="E975" s="70"/>
      <c r="F975" s="70" t="s">
        <v>1838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41"/>
        <v>4</v>
      </c>
      <c r="D976" s="73"/>
      <c r="E976" s="70"/>
      <c r="F976" s="70" t="s">
        <v>1839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41"/>
        <v>4</v>
      </c>
      <c r="D977" s="73"/>
      <c r="E977" s="70"/>
      <c r="F977" s="70" t="s">
        <v>1840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41"/>
        <v>4</v>
      </c>
      <c r="D978" s="73"/>
      <c r="E978" s="70"/>
      <c r="F978" s="70" t="s">
        <v>1841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41"/>
        <v>4</v>
      </c>
      <c r="D979" s="73"/>
      <c r="E979" s="70"/>
      <c r="F979" s="70" t="s">
        <v>1842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41"/>
        <v>4</v>
      </c>
      <c r="D980" s="73"/>
      <c r="E980" s="70"/>
      <c r="F980" s="70" t="s">
        <v>1843</v>
      </c>
      <c r="G980" s="73"/>
      <c r="H980" s="76" t="s">
        <v>675</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41"/>
        <v>4</v>
      </c>
      <c r="D981" s="73"/>
      <c r="E981" s="70"/>
      <c r="F981" s="70" t="s">
        <v>1844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41"/>
        <v>4</v>
      </c>
      <c r="D982" s="73"/>
      <c r="E982" s="70"/>
      <c r="F982" s="70" t="s">
        <v>1845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41"/>
        <v>4</v>
      </c>
      <c r="D983" s="73"/>
      <c r="E983" s="70"/>
      <c r="F983" s="70" t="s">
        <v>1846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41"/>
        <v>4</v>
      </c>
      <c r="D984" s="73"/>
      <c r="E984" s="70"/>
      <c r="F984" s="70" t="s">
        <v>1847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41"/>
        <v>4</v>
      </c>
      <c r="D985" s="73"/>
      <c r="E985" s="70"/>
      <c r="F985" s="70" t="s">
        <v>1848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41"/>
        <v>4</v>
      </c>
      <c r="D986" s="73"/>
      <c r="E986" s="70"/>
      <c r="F986" s="70" t="s">
        <v>1849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41"/>
        <v>4</v>
      </c>
      <c r="D987" s="73"/>
      <c r="E987" s="70"/>
      <c r="F987" s="70" t="s">
        <v>1850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41"/>
        <v>4</v>
      </c>
      <c r="D988" s="73"/>
      <c r="E988" s="70"/>
      <c r="F988" s="70" t="s">
        <v>1851</v>
      </c>
      <c r="G988" s="73"/>
      <c r="H988" s="76" t="s">
        <v>675</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41"/>
        <v>4</v>
      </c>
      <c r="D989" s="73"/>
      <c r="E989" s="70"/>
      <c r="F989" s="70" t="s">
        <v>1852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41"/>
        <v>4</v>
      </c>
      <c r="D990" s="73"/>
      <c r="E990" s="70"/>
      <c r="F990" s="70" t="s">
        <v>1853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41"/>
        <v>4</v>
      </c>
      <c r="D991" s="73"/>
      <c r="E991" s="70"/>
      <c r="F991" s="70" t="s">
        <v>1854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41"/>
        <v>4</v>
      </c>
      <c r="D992" s="73"/>
      <c r="E992" s="70"/>
      <c r="F992" s="70" t="s">
        <v>1855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41"/>
        <v>4</v>
      </c>
      <c r="D993" s="73"/>
      <c r="E993" s="70"/>
      <c r="F993" s="70" t="s">
        <v>1856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41"/>
        <v>4</v>
      </c>
      <c r="D994" s="73"/>
      <c r="E994" s="70"/>
      <c r="F994" s="70" t="s">
        <v>1857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41"/>
        <v>4</v>
      </c>
      <c r="D995" s="73"/>
      <c r="E995" s="70"/>
      <c r="F995" s="70" t="s">
        <v>1858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41"/>
        <v>4</v>
      </c>
      <c r="D996" s="73"/>
      <c r="E996" s="70"/>
      <c r="F996" s="70" t="s">
        <v>1859</v>
      </c>
      <c r="G996" s="73"/>
      <c r="H996" s="76" t="s">
        <v>675</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41"/>
        <v>4</v>
      </c>
      <c r="D997" s="73"/>
      <c r="E997" s="70"/>
      <c r="F997" s="70" t="s">
        <v>1860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41"/>
        <v>4</v>
      </c>
      <c r="D998" s="73"/>
      <c r="E998" s="70"/>
      <c r="F998" s="70" t="s">
        <v>1861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41"/>
        <v>4</v>
      </c>
      <c r="D999" s="73"/>
      <c r="E999" s="70"/>
      <c r="F999" s="70" t="s">
        <v>1862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41"/>
        <v>4</v>
      </c>
      <c r="D1000" s="73"/>
      <c r="E1000" s="70"/>
      <c r="F1000" s="70" t="s">
        <v>1863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41"/>
        <v>4</v>
      </c>
      <c r="D1001" s="73"/>
      <c r="E1001" s="70"/>
      <c r="F1001" s="70" t="s">
        <v>1864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41"/>
        <v>4</v>
      </c>
      <c r="D1002" s="73"/>
      <c r="E1002" s="70"/>
      <c r="F1002" s="70" t="s">
        <v>1865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41"/>
        <v>4</v>
      </c>
      <c r="D1003" s="73"/>
      <c r="E1003" s="70"/>
      <c r="F1003" s="70" t="s">
        <v>1866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41"/>
        <v>4</v>
      </c>
      <c r="D1004" s="73"/>
      <c r="E1004" s="70"/>
      <c r="F1004" s="70" t="s">
        <v>1867</v>
      </c>
      <c r="G1004" s="73"/>
      <c r="H1004" s="76" t="s">
        <v>675</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41"/>
        <v>4</v>
      </c>
      <c r="D1005" s="73"/>
      <c r="E1005" s="70"/>
      <c r="F1005" s="70" t="s">
        <v>1868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41"/>
        <v>4</v>
      </c>
      <c r="D1006" s="73"/>
      <c r="E1006" s="70"/>
      <c r="F1006" s="70" t="s">
        <v>1869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41"/>
        <v>4</v>
      </c>
      <c r="D1007" s="73"/>
      <c r="E1007" s="70"/>
      <c r="F1007" s="70" t="s">
        <v>1870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41"/>
        <v>4</v>
      </c>
      <c r="D1008" s="73"/>
      <c r="E1008" s="70"/>
      <c r="F1008" s="70" t="s">
        <v>1871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41"/>
        <v>4</v>
      </c>
      <c r="D1009" s="73"/>
      <c r="E1009" s="70"/>
      <c r="F1009" s="70" t="s">
        <v>1872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41"/>
        <v>4</v>
      </c>
      <c r="D1010" s="73"/>
      <c r="E1010" s="70"/>
      <c r="F1010" s="70" t="s">
        <v>1873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41"/>
        <v>4</v>
      </c>
      <c r="D1011" s="73"/>
      <c r="E1011" s="70"/>
      <c r="F1011" s="70" t="s">
        <v>1874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41"/>
        <v>4</v>
      </c>
      <c r="D1012" s="73"/>
      <c r="E1012" s="70"/>
      <c r="F1012" s="70" t="s">
        <v>1875</v>
      </c>
      <c r="G1012" s="73"/>
      <c r="H1012" s="76" t="s">
        <v>675</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41"/>
        <v>4</v>
      </c>
      <c r="D1013" s="73"/>
      <c r="E1013" s="70"/>
      <c r="F1013" s="70" t="s">
        <v>1876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41"/>
        <v>4</v>
      </c>
      <c r="D1014" s="73"/>
      <c r="E1014" s="70"/>
      <c r="F1014" s="70" t="s">
        <v>1877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41"/>
        <v>4</v>
      </c>
      <c r="D1015" s="73"/>
      <c r="E1015" s="70"/>
      <c r="F1015" s="70" t="s">
        <v>1878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41"/>
        <v>4</v>
      </c>
      <c r="D1016" s="73"/>
      <c r="E1016" s="70"/>
      <c r="F1016" s="70" t="s">
        <v>1879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41"/>
        <v>4</v>
      </c>
      <c r="D1017" s="73"/>
      <c r="E1017" s="70"/>
      <c r="F1017" s="70" t="s">
        <v>1880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41"/>
        <v>4</v>
      </c>
      <c r="D1018" s="73"/>
      <c r="E1018" s="70"/>
      <c r="F1018" s="70" t="s">
        <v>1881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41"/>
        <v>4</v>
      </c>
      <c r="D1019" s="73"/>
      <c r="E1019" s="70"/>
      <c r="F1019" s="70" t="s">
        <v>1882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41"/>
        <v>4</v>
      </c>
      <c r="D1020" s="73"/>
      <c r="E1020" s="70"/>
      <c r="F1020" s="70" t="s">
        <v>1883</v>
      </c>
      <c r="G1020" s="73"/>
      <c r="H1020" s="76" t="s">
        <v>675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41"/>
        <v>4</v>
      </c>
      <c r="D1021" s="73"/>
      <c r="E1021" s="70"/>
      <c r="F1021" s="70" t="s">
        <v>1884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41"/>
        <v>4</v>
      </c>
      <c r="D1022" s="73"/>
      <c r="E1022" s="70"/>
      <c r="F1022" s="70" t="s">
        <v>1885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41"/>
        <v>4</v>
      </c>
      <c r="D1023" s="73"/>
      <c r="E1023" s="70"/>
      <c r="F1023" s="70" t="s">
        <v>1886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41"/>
        <v>4</v>
      </c>
      <c r="D1024" s="73"/>
      <c r="E1024" s="70"/>
      <c r="F1024" s="70" t="s">
        <v>1887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41"/>
        <v>4</v>
      </c>
      <c r="D1025" s="73"/>
      <c r="E1025" s="70"/>
      <c r="F1025" s="70" t="s">
        <v>1888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41"/>
        <v>4</v>
      </c>
      <c r="D1026" s="73"/>
      <c r="E1026" s="70"/>
      <c r="F1026" s="70" t="s">
        <v>1889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41"/>
        <v>4</v>
      </c>
      <c r="D1027" s="73"/>
      <c r="E1027" s="70"/>
      <c r="F1027" s="70" t="s">
        <v>1890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41"/>
        <v>4</v>
      </c>
      <c r="D1028" s="73"/>
      <c r="E1028" s="70"/>
      <c r="F1028" s="70" t="s">
        <v>1891</v>
      </c>
      <c r="G1028" s="73"/>
      <c r="H1028" s="76" t="s">
        <v>675</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41"/>
        <v>4</v>
      </c>
      <c r="D1029" s="73"/>
      <c r="E1029" s="70"/>
      <c r="F1029" s="70" t="s">
        <v>1892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41"/>
        <v>4</v>
      </c>
      <c r="D1030" s="73"/>
      <c r="E1030" s="70"/>
      <c r="F1030" s="70" t="s">
        <v>1893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41"/>
        <v>4</v>
      </c>
      <c r="D1031" s="73"/>
      <c r="E1031" s="70"/>
      <c r="F1031" s="70" t="s">
        <v>1894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41"/>
        <v>4</v>
      </c>
      <c r="D1032" s="73"/>
      <c r="E1032" s="70"/>
      <c r="F1032" s="70" t="s">
        <v>1895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41"/>
        <v>4</v>
      </c>
      <c r="D1033" s="73"/>
      <c r="E1033" s="70"/>
      <c r="F1033" s="70" t="s">
        <v>1896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41"/>
        <v>4</v>
      </c>
      <c r="D1034" s="73"/>
      <c r="E1034" s="70"/>
      <c r="F1034" s="70" t="s">
        <v>1897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41"/>
        <v>4</v>
      </c>
      <c r="D1035" s="73"/>
      <c r="E1035" s="70"/>
      <c r="F1035" s="70" t="s">
        <v>1898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ref="C1036:C1059" si="242">INT($C$29)+3</f>
        <v>4</v>
      </c>
      <c r="D1036" s="73"/>
      <c r="E1036" s="70"/>
      <c r="F1036" s="70" t="s">
        <v>1899</v>
      </c>
      <c r="G1036" s="73"/>
      <c r="H1036" s="76" t="s">
        <v>675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42"/>
        <v>4</v>
      </c>
      <c r="D1037" s="73"/>
      <c r="E1037" s="70"/>
      <c r="F1037" s="70" t="s">
        <v>1900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42"/>
        <v>4</v>
      </c>
      <c r="D1038" s="73"/>
      <c r="E1038" s="70"/>
      <c r="F1038" s="70" t="s">
        <v>1901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42"/>
        <v>4</v>
      </c>
      <c r="D1039" s="73"/>
      <c r="E1039" s="70"/>
      <c r="F1039" s="70" t="s">
        <v>1902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42"/>
        <v>4</v>
      </c>
      <c r="D1040" s="73"/>
      <c r="E1040" s="70"/>
      <c r="F1040" s="70" t="s">
        <v>1903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42"/>
        <v>4</v>
      </c>
      <c r="D1041" s="73"/>
      <c r="E1041" s="70"/>
      <c r="F1041" s="70" t="s">
        <v>1904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42"/>
        <v>4</v>
      </c>
      <c r="D1042" s="73"/>
      <c r="E1042" s="70"/>
      <c r="F1042" s="70" t="s">
        <v>1905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42"/>
        <v>4</v>
      </c>
      <c r="D1043" s="73"/>
      <c r="E1043" s="70"/>
      <c r="F1043" s="70" t="s">
        <v>1906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42"/>
        <v>4</v>
      </c>
      <c r="D1044" s="73"/>
      <c r="E1044" s="70"/>
      <c r="F1044" s="70" t="s">
        <v>1907</v>
      </c>
      <c r="G1044" s="73"/>
      <c r="H1044" s="76" t="s">
        <v>675</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42"/>
        <v>4</v>
      </c>
      <c r="D1045" s="73"/>
      <c r="E1045" s="70"/>
      <c r="F1045" s="70" t="s">
        <v>1908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42"/>
        <v>4</v>
      </c>
      <c r="D1046" s="73"/>
      <c r="E1046" s="70"/>
      <c r="F1046" s="70" t="s">
        <v>1909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42"/>
        <v>4</v>
      </c>
      <c r="D1047" s="73"/>
      <c r="E1047" s="70"/>
      <c r="F1047" s="70" t="s">
        <v>1910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42"/>
        <v>4</v>
      </c>
      <c r="D1048" s="73"/>
      <c r="E1048" s="70"/>
      <c r="F1048" s="70" t="s">
        <v>1911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42"/>
        <v>4</v>
      </c>
      <c r="D1049" s="73"/>
      <c r="E1049" s="70"/>
      <c r="F1049" s="70" t="s">
        <v>1912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42"/>
        <v>4</v>
      </c>
      <c r="D1050" s="73"/>
      <c r="E1050" s="70"/>
      <c r="F1050" s="70" t="s">
        <v>1913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42"/>
        <v>4</v>
      </c>
      <c r="D1051" s="73"/>
      <c r="E1051" s="70"/>
      <c r="F1051" s="70" t="s">
        <v>1914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42"/>
        <v>4</v>
      </c>
      <c r="D1052" s="73"/>
      <c r="E1052" s="70"/>
      <c r="F1052" s="70" t="s">
        <v>1915</v>
      </c>
      <c r="G1052" s="73"/>
      <c r="H1052" s="76" t="s">
        <v>675</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42"/>
        <v>4</v>
      </c>
      <c r="D1053" s="73"/>
      <c r="E1053" s="70"/>
      <c r="F1053" s="70" t="s">
        <v>1916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42"/>
        <v>4</v>
      </c>
      <c r="D1054" s="73"/>
      <c r="E1054" s="70"/>
      <c r="F1054" s="70" t="s">
        <v>1917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42"/>
        <v>4</v>
      </c>
      <c r="D1055" s="73"/>
      <c r="E1055" s="70"/>
      <c r="F1055" s="70" t="s">
        <v>1918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42"/>
        <v>4</v>
      </c>
      <c r="D1056" s="73"/>
      <c r="E1056" s="70"/>
      <c r="F1056" s="70" t="s">
        <v>1919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42"/>
        <v>4</v>
      </c>
      <c r="D1057" s="73"/>
      <c r="E1057" s="70"/>
      <c r="F1057" s="70" t="s">
        <v>1920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42"/>
        <v>4</v>
      </c>
      <c r="D1058" s="73"/>
      <c r="E1058" s="70"/>
      <c r="F1058" s="70" t="s">
        <v>1921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42"/>
        <v>4</v>
      </c>
      <c r="D1059" s="73"/>
      <c r="E1059" s="70"/>
      <c r="F1059" s="70" t="s">
        <v>1922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2" x14ac:dyDescent="0.25">
      <c r="A1060" s="45"/>
      <c r="B1060" s="54"/>
      <c r="C1060" s="47">
        <f t="shared" ref="C1060:C1115" si="243">INT($C$29)+2</f>
        <v>3</v>
      </c>
      <c r="D1060" s="73"/>
      <c r="E1060" s="70"/>
      <c r="F1060" s="70" t="s">
        <v>1923</v>
      </c>
      <c r="G1060" s="73"/>
      <c r="H1060" s="76" t="s">
        <v>1924</v>
      </c>
      <c r="I1060" s="96" t="s">
        <v>2259</v>
      </c>
      <c r="J1060" s="96"/>
      <c r="K1060" s="76"/>
      <c r="L1060" s="76"/>
      <c r="M1060" s="76"/>
      <c r="N1060" s="76"/>
      <c r="O1060" s="76"/>
      <c r="P1060" s="76"/>
      <c r="Q1060" s="76"/>
      <c r="R1060" s="76"/>
      <c r="S1060" s="76"/>
      <c r="T1060" s="76"/>
      <c r="U1060" s="97">
        <v>1.2E-2</v>
      </c>
      <c r="V1060" s="97">
        <v>1.2E-2</v>
      </c>
      <c r="W1060" s="97">
        <v>1.2E-2</v>
      </c>
      <c r="X1060" s="263">
        <f>W1060</f>
        <v>1.2E-2</v>
      </c>
      <c r="Y1060" s="263">
        <f>X1060</f>
        <v>1.2E-2</v>
      </c>
      <c r="Z1060" s="263">
        <f>Y1060</f>
        <v>1.2E-2</v>
      </c>
      <c r="AA1060" s="263">
        <f>Z1060</f>
        <v>1.2E-2</v>
      </c>
      <c r="AB1060" s="263">
        <f>AA1060</f>
        <v>1.2E-2</v>
      </c>
      <c r="AC1060" s="76"/>
      <c r="AD1060" s="97" t="s">
        <v>1925</v>
      </c>
      <c r="AE1060" s="76"/>
      <c r="AF1060" s="97">
        <v>1</v>
      </c>
      <c r="AG1060" s="97">
        <v>1</v>
      </c>
      <c r="AH1060" s="73"/>
      <c r="AI1060" s="57"/>
      <c r="AJ1060" s="45"/>
      <c r="AK1060" s="45"/>
      <c r="AL1060" s="45"/>
    </row>
    <row r="1061" spans="1:38" hidden="1" outlineLevel="2" x14ac:dyDescent="0.25">
      <c r="A1061" s="45"/>
      <c r="B1061" s="54"/>
      <c r="C1061" s="47">
        <f t="shared" si="243"/>
        <v>3</v>
      </c>
      <c r="D1061" s="73"/>
      <c r="E1061" s="70"/>
      <c r="F1061" s="70" t="s">
        <v>1926</v>
      </c>
      <c r="G1061" s="73"/>
      <c r="H1061" s="76" t="s">
        <v>1927</v>
      </c>
      <c r="I1061" s="96"/>
      <c r="J1061" s="96"/>
      <c r="K1061" s="76"/>
      <c r="L1061" s="76"/>
      <c r="M1061" s="76"/>
      <c r="N1061" s="76"/>
      <c r="O1061" s="76"/>
      <c r="P1061" s="76"/>
      <c r="Q1061" s="76"/>
      <c r="R1061" s="76"/>
      <c r="S1061" s="76"/>
      <c r="T1061" s="76"/>
      <c r="U1061" s="288">
        <f>U1062</f>
        <v>9.9999999999999985E-3</v>
      </c>
      <c r="V1061" s="261">
        <f t="shared" ref="V1061:AB1061" si="244">V1062</f>
        <v>9.9999999999999985E-3</v>
      </c>
      <c r="W1061" s="261">
        <f t="shared" si="244"/>
        <v>9.9999999999999985E-3</v>
      </c>
      <c r="X1061" s="261">
        <f t="shared" si="244"/>
        <v>9.9999999999999985E-3</v>
      </c>
      <c r="Y1061" s="261">
        <f t="shared" si="244"/>
        <v>9.9999999999999985E-3</v>
      </c>
      <c r="Z1061" s="261">
        <f t="shared" si="244"/>
        <v>9.9999999999999985E-3</v>
      </c>
      <c r="AA1061" s="261">
        <f t="shared" si="244"/>
        <v>9.9999999999999985E-3</v>
      </c>
      <c r="AB1061" s="261">
        <f t="shared" si="244"/>
        <v>9.9999999999999985E-3</v>
      </c>
      <c r="AC1061" s="76"/>
      <c r="AD1061" s="76"/>
      <c r="AE1061" s="76"/>
      <c r="AF1061" s="261">
        <f>AF1062</f>
        <v>1</v>
      </c>
      <c r="AG1061" s="261">
        <f>AG1062</f>
        <v>1</v>
      </c>
      <c r="AH1061" s="73"/>
      <c r="AI1061" s="57"/>
      <c r="AJ1061" s="45"/>
      <c r="AK1061" s="45"/>
      <c r="AL1061" s="45"/>
    </row>
    <row r="1062" spans="1:38" hidden="1" outlineLevel="2" x14ac:dyDescent="0.25">
      <c r="A1062" s="45"/>
      <c r="B1062" s="54"/>
      <c r="C1062" s="47">
        <f t="shared" si="243"/>
        <v>3</v>
      </c>
      <c r="D1062" s="73"/>
      <c r="E1062" s="70"/>
      <c r="F1062" s="70" t="s">
        <v>1928</v>
      </c>
      <c r="G1062" s="73"/>
      <c r="H1062" s="76" t="s">
        <v>1929</v>
      </c>
      <c r="I1062" s="96" t="s">
        <v>2258</v>
      </c>
      <c r="J1062" s="96"/>
      <c r="K1062" s="76"/>
      <c r="L1062" s="76"/>
      <c r="M1062" s="76"/>
      <c r="N1062" s="76"/>
      <c r="O1062" s="76"/>
      <c r="P1062" s="76"/>
      <c r="Q1062" s="76"/>
      <c r="R1062" s="76"/>
      <c r="S1062" s="76"/>
      <c r="T1062" s="76"/>
      <c r="U1062" s="289">
        <f>0.022-U$1060</f>
        <v>9.9999999999999985E-3</v>
      </c>
      <c r="V1062" s="97">
        <f>0.022-V$1060</f>
        <v>9.9999999999999985E-3</v>
      </c>
      <c r="W1062" s="97">
        <f>0.022-W$1060</f>
        <v>9.9999999999999985E-3</v>
      </c>
      <c r="X1062" s="263">
        <f t="shared" ref="X1062:AB1063" si="245">W1062</f>
        <v>9.9999999999999985E-3</v>
      </c>
      <c r="Y1062" s="263">
        <f t="shared" si="245"/>
        <v>9.9999999999999985E-3</v>
      </c>
      <c r="Z1062" s="263">
        <f t="shared" si="245"/>
        <v>9.9999999999999985E-3</v>
      </c>
      <c r="AA1062" s="263">
        <f t="shared" si="245"/>
        <v>9.9999999999999985E-3</v>
      </c>
      <c r="AB1062" s="263">
        <f t="shared" si="245"/>
        <v>9.9999999999999985E-3</v>
      </c>
      <c r="AC1062" s="76"/>
      <c r="AD1062" s="76"/>
      <c r="AE1062" s="76"/>
      <c r="AF1062" s="97">
        <v>1</v>
      </c>
      <c r="AG1062" s="97">
        <v>1</v>
      </c>
      <c r="AH1062" s="73"/>
      <c r="AI1062" s="57"/>
      <c r="AJ1062" s="45"/>
      <c r="AK1062" s="45"/>
      <c r="AL1062" s="45"/>
    </row>
    <row r="1063" spans="1:38" hidden="1" outlineLevel="2" x14ac:dyDescent="0.25">
      <c r="A1063" s="45"/>
      <c r="B1063" s="54"/>
      <c r="C1063" s="47">
        <f t="shared" si="243"/>
        <v>3</v>
      </c>
      <c r="D1063" s="73"/>
      <c r="E1063" s="70"/>
      <c r="F1063" s="70" t="s">
        <v>1930</v>
      </c>
      <c r="G1063" s="73"/>
      <c r="H1063" s="76" t="s">
        <v>1931</v>
      </c>
      <c r="I1063" s="96" t="s">
        <v>2258</v>
      </c>
      <c r="J1063" s="96"/>
      <c r="K1063" s="76"/>
      <c r="L1063" s="76"/>
      <c r="M1063" s="76"/>
      <c r="N1063" s="76"/>
      <c r="O1063" s="76"/>
      <c r="P1063" s="76"/>
      <c r="Q1063" s="76"/>
      <c r="R1063" s="76"/>
      <c r="S1063" s="76"/>
      <c r="T1063" s="76"/>
      <c r="U1063" s="289">
        <f>0.021-U$1060</f>
        <v>9.0000000000000011E-3</v>
      </c>
      <c r="V1063" s="97">
        <f>0.021-V$1060</f>
        <v>9.0000000000000011E-3</v>
      </c>
      <c r="W1063" s="97">
        <f>0.021-W$1060</f>
        <v>9.0000000000000011E-3</v>
      </c>
      <c r="X1063" s="263">
        <f t="shared" si="245"/>
        <v>9.0000000000000011E-3</v>
      </c>
      <c r="Y1063" s="263">
        <f t="shared" si="245"/>
        <v>9.0000000000000011E-3</v>
      </c>
      <c r="Z1063" s="263">
        <f t="shared" si="245"/>
        <v>9.0000000000000011E-3</v>
      </c>
      <c r="AA1063" s="263">
        <f t="shared" si="245"/>
        <v>9.0000000000000011E-3</v>
      </c>
      <c r="AB1063" s="263">
        <f t="shared" si="245"/>
        <v>9.0000000000000011E-3</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1932</v>
      </c>
      <c r="G1064" s="73"/>
      <c r="H1064" s="76" t="s">
        <v>1933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1934</v>
      </c>
      <c r="G1065" s="73"/>
      <c r="H1065" s="76" t="s">
        <v>1935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1936</v>
      </c>
      <c r="G1066" s="73"/>
      <c r="H1066" s="76" t="s">
        <v>1937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43"/>
        <v>3</v>
      </c>
      <c r="D1067" s="73"/>
      <c r="E1067" s="70"/>
      <c r="F1067" s="70" t="s">
        <v>1938</v>
      </c>
      <c r="G1067" s="73"/>
      <c r="H1067" s="76" t="s">
        <v>1939</v>
      </c>
      <c r="I1067" s="76"/>
      <c r="J1067" s="76"/>
      <c r="K1067" s="76"/>
      <c r="L1067" s="76"/>
      <c r="M1067" s="76"/>
      <c r="N1067" s="76"/>
      <c r="O1067" s="76"/>
      <c r="P1067" s="76"/>
      <c r="Q1067" s="76"/>
      <c r="R1067" s="76"/>
      <c r="S1067" s="76"/>
      <c r="T1067" s="76"/>
      <c r="U1067" s="97">
        <v>0</v>
      </c>
      <c r="V1067" s="97">
        <v>0</v>
      </c>
      <c r="W1067" s="97">
        <v>0</v>
      </c>
      <c r="X1067" s="263">
        <f t="shared" ref="X1067:AB1068" si="246">W1067</f>
        <v>0</v>
      </c>
      <c r="Y1067" s="263">
        <f t="shared" si="246"/>
        <v>0</v>
      </c>
      <c r="Z1067" s="263">
        <f t="shared" si="246"/>
        <v>0</v>
      </c>
      <c r="AA1067" s="263">
        <f t="shared" si="246"/>
        <v>0</v>
      </c>
      <c r="AB1067" s="263">
        <f t="shared" si="246"/>
        <v>0</v>
      </c>
      <c r="AC1067" s="76"/>
      <c r="AD1067" s="97" t="s">
        <v>2256</v>
      </c>
      <c r="AE1067" s="76"/>
      <c r="AF1067" s="97">
        <v>1</v>
      </c>
      <c r="AG1067" s="97">
        <v>1</v>
      </c>
      <c r="AH1067" s="73"/>
      <c r="AI1067" s="57"/>
      <c r="AJ1067" s="45"/>
      <c r="AK1067" s="45"/>
      <c r="AL1067" s="45"/>
    </row>
    <row r="1068" spans="1:38" hidden="1" outlineLevel="2" x14ac:dyDescent="0.25">
      <c r="A1068" s="45"/>
      <c r="B1068" s="54"/>
      <c r="C1068" s="47">
        <f t="shared" si="243"/>
        <v>3</v>
      </c>
      <c r="D1068" s="73"/>
      <c r="E1068" s="70"/>
      <c r="F1068" s="70" t="s">
        <v>1940</v>
      </c>
      <c r="G1068" s="73"/>
      <c r="H1068" s="76" t="s">
        <v>1941</v>
      </c>
      <c r="I1068" s="96" t="s">
        <v>2261</v>
      </c>
      <c r="J1068" s="96"/>
      <c r="K1068" s="76"/>
      <c r="L1068" s="76"/>
      <c r="M1068" s="76"/>
      <c r="N1068" s="76"/>
      <c r="O1068" s="76"/>
      <c r="P1068" s="76"/>
      <c r="Q1068" s="76"/>
      <c r="R1068" s="76"/>
      <c r="S1068" s="76"/>
      <c r="T1068" s="76"/>
      <c r="U1068" s="97">
        <v>0</v>
      </c>
      <c r="V1068" s="97">
        <v>0</v>
      </c>
      <c r="W1068" s="97">
        <v>0</v>
      </c>
      <c r="X1068" s="263">
        <f t="shared" si="246"/>
        <v>0</v>
      </c>
      <c r="Y1068" s="263">
        <f t="shared" si="246"/>
        <v>0</v>
      </c>
      <c r="Z1068" s="263">
        <f t="shared" si="246"/>
        <v>0</v>
      </c>
      <c r="AA1068" s="263">
        <f t="shared" si="246"/>
        <v>0</v>
      </c>
      <c r="AB1068" s="263">
        <f t="shared" si="246"/>
        <v>0</v>
      </c>
      <c r="AC1068" s="76"/>
      <c r="AD1068" s="97" t="s">
        <v>1942</v>
      </c>
      <c r="AE1068" s="76"/>
      <c r="AF1068" s="97">
        <v>1</v>
      </c>
      <c r="AG1068" s="97">
        <v>1</v>
      </c>
      <c r="AH1068" s="73"/>
      <c r="AI1068" s="57"/>
      <c r="AJ1068" s="45"/>
      <c r="AK1068" s="45"/>
      <c r="AL1068" s="45"/>
    </row>
    <row r="1069" spans="1:38" hidden="1" outlineLevel="2" x14ac:dyDescent="0.25">
      <c r="A1069" s="45"/>
      <c r="B1069" s="54"/>
      <c r="C1069" s="47">
        <f t="shared" si="243"/>
        <v>3</v>
      </c>
      <c r="D1069" s="73"/>
      <c r="E1069" s="70"/>
      <c r="F1069" s="70" t="s">
        <v>1943</v>
      </c>
      <c r="G1069" s="73"/>
      <c r="H1069" s="76" t="s">
        <v>1944</v>
      </c>
      <c r="I1069" s="96"/>
      <c r="J1069" s="96"/>
      <c r="K1069" s="76"/>
      <c r="L1069" s="76"/>
      <c r="M1069" s="76"/>
      <c r="N1069" s="76"/>
      <c r="O1069" s="76"/>
      <c r="P1069" s="76"/>
      <c r="Q1069" s="76"/>
      <c r="R1069" s="76"/>
      <c r="S1069" s="76"/>
      <c r="T1069" s="76"/>
      <c r="U1069" s="261">
        <f t="shared" ref="U1069:AB1069" si="247">U1070</f>
        <v>-1.9E-2</v>
      </c>
      <c r="V1069" s="261">
        <f t="shared" si="247"/>
        <v>-1.9E-2</v>
      </c>
      <c r="W1069" s="261">
        <f t="shared" si="247"/>
        <v>-1.9E-2</v>
      </c>
      <c r="X1069" s="261">
        <f t="shared" si="247"/>
        <v>-1.9E-2</v>
      </c>
      <c r="Y1069" s="261">
        <f t="shared" si="247"/>
        <v>-1.9E-2</v>
      </c>
      <c r="Z1069" s="261">
        <f t="shared" si="247"/>
        <v>-1.9E-2</v>
      </c>
      <c r="AA1069" s="261">
        <f t="shared" si="247"/>
        <v>-1.9E-2</v>
      </c>
      <c r="AB1069" s="261">
        <f t="shared" si="247"/>
        <v>-1.9E-2</v>
      </c>
      <c r="AC1069" s="76"/>
      <c r="AD1069" s="76"/>
      <c r="AE1069" s="76"/>
      <c r="AF1069" s="261">
        <f>AF1070</f>
        <v>1</v>
      </c>
      <c r="AG1069" s="261">
        <f>AG1070</f>
        <v>1</v>
      </c>
      <c r="AH1069" s="73"/>
      <c r="AI1069" s="57"/>
      <c r="AJ1069" s="45"/>
      <c r="AK1069" s="45"/>
      <c r="AL1069" s="45"/>
    </row>
    <row r="1070" spans="1:38" hidden="1" outlineLevel="2" x14ac:dyDescent="0.25">
      <c r="A1070" s="45"/>
      <c r="B1070" s="54"/>
      <c r="C1070" s="47">
        <f t="shared" si="243"/>
        <v>3</v>
      </c>
      <c r="D1070" s="73"/>
      <c r="E1070" s="70"/>
      <c r="F1070" s="70" t="s">
        <v>1945</v>
      </c>
      <c r="G1070" s="73"/>
      <c r="H1070" s="76" t="s">
        <v>1946</v>
      </c>
      <c r="I1070" s="96" t="s">
        <v>2260</v>
      </c>
      <c r="J1070" s="96"/>
      <c r="K1070" s="76"/>
      <c r="L1070" s="76"/>
      <c r="M1070" s="76"/>
      <c r="N1070" s="76"/>
      <c r="O1070" s="76"/>
      <c r="P1070" s="76"/>
      <c r="Q1070" s="76"/>
      <c r="R1070" s="76"/>
      <c r="S1070" s="76"/>
      <c r="T1070" s="76"/>
      <c r="U1070" s="97">
        <f>-0.019-U$1068</f>
        <v>-1.9E-2</v>
      </c>
      <c r="V1070" s="97">
        <f>-0.019-V$1068</f>
        <v>-1.9E-2</v>
      </c>
      <c r="W1070" s="97">
        <f>-0.019-W$1068</f>
        <v>-1.9E-2</v>
      </c>
      <c r="X1070" s="263">
        <f t="shared" ref="X1070:AB1071" si="248">W1070</f>
        <v>-1.9E-2</v>
      </c>
      <c r="Y1070" s="263">
        <f t="shared" si="248"/>
        <v>-1.9E-2</v>
      </c>
      <c r="Z1070" s="263">
        <f t="shared" si="248"/>
        <v>-1.9E-2</v>
      </c>
      <c r="AA1070" s="263">
        <f t="shared" si="248"/>
        <v>-1.9E-2</v>
      </c>
      <c r="AB1070" s="263">
        <f t="shared" si="248"/>
        <v>-1.9E-2</v>
      </c>
      <c r="AC1070" s="76"/>
      <c r="AD1070" s="76"/>
      <c r="AE1070" s="76"/>
      <c r="AF1070" s="97">
        <v>1</v>
      </c>
      <c r="AG1070" s="97">
        <v>1</v>
      </c>
      <c r="AH1070" s="73"/>
      <c r="AI1070" s="57"/>
      <c r="AJ1070" s="45"/>
      <c r="AK1070" s="45"/>
      <c r="AL1070" s="45"/>
    </row>
    <row r="1071" spans="1:38" hidden="1" outlineLevel="2" x14ac:dyDescent="0.25">
      <c r="A1071" s="45"/>
      <c r="B1071" s="54"/>
      <c r="C1071" s="47">
        <f t="shared" si="243"/>
        <v>3</v>
      </c>
      <c r="D1071" s="73"/>
      <c r="E1071" s="70"/>
      <c r="F1071" s="70" t="s">
        <v>1947</v>
      </c>
      <c r="G1071" s="73"/>
      <c r="H1071" s="76" t="s">
        <v>1948</v>
      </c>
      <c r="I1071" s="96" t="s">
        <v>2260</v>
      </c>
      <c r="J1071" s="96"/>
      <c r="K1071" s="76"/>
      <c r="L1071" s="76"/>
      <c r="M1071" s="76"/>
      <c r="N1071" s="76"/>
      <c r="O1071" s="76"/>
      <c r="P1071" s="76"/>
      <c r="Q1071" s="76"/>
      <c r="R1071" s="76"/>
      <c r="S1071" s="76"/>
      <c r="T1071" s="76"/>
      <c r="U1071" s="97">
        <f>-0.031-U$1068</f>
        <v>-3.1E-2</v>
      </c>
      <c r="V1071" s="97">
        <f>-0.031-V$1068</f>
        <v>-3.1E-2</v>
      </c>
      <c r="W1071" s="97">
        <f>-0.031-W$1068</f>
        <v>-3.1E-2</v>
      </c>
      <c r="X1071" s="263">
        <f t="shared" si="248"/>
        <v>-3.1E-2</v>
      </c>
      <c r="Y1071" s="263">
        <f t="shared" si="248"/>
        <v>-3.1E-2</v>
      </c>
      <c r="Z1071" s="263">
        <f t="shared" si="248"/>
        <v>-3.1E-2</v>
      </c>
      <c r="AA1071" s="263">
        <f t="shared" si="248"/>
        <v>-3.1E-2</v>
      </c>
      <c r="AB1071" s="263">
        <f t="shared" si="248"/>
        <v>-3.1E-2</v>
      </c>
      <c r="AC1071" s="76"/>
      <c r="AD1071" s="76"/>
      <c r="AE1071" s="76"/>
      <c r="AF1071" s="97">
        <v>1</v>
      </c>
      <c r="AG1071" s="97">
        <v>1</v>
      </c>
      <c r="AH1071" s="73"/>
      <c r="AI1071" s="57"/>
      <c r="AJ1071" s="45"/>
      <c r="AK1071" s="45"/>
      <c r="AL1071" s="45"/>
    </row>
    <row r="1072" spans="1:38" hidden="1" outlineLevel="3" x14ac:dyDescent="0.25">
      <c r="A1072" s="45"/>
      <c r="B1072" s="54"/>
      <c r="C1072" s="47">
        <f>INT($C$29)+3</f>
        <v>4</v>
      </c>
      <c r="D1072" s="73"/>
      <c r="E1072" s="70"/>
      <c r="F1072" s="70" t="s">
        <v>1949</v>
      </c>
      <c r="G1072" s="73"/>
      <c r="H1072" s="76" t="s">
        <v>1950</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hidden="1" outlineLevel="3" x14ac:dyDescent="0.25">
      <c r="A1073" s="45"/>
      <c r="B1073" s="54"/>
      <c r="C1073" s="47">
        <f>INT($C$29)+3</f>
        <v>4</v>
      </c>
      <c r="D1073" s="73"/>
      <c r="E1073" s="70"/>
      <c r="F1073" s="70" t="s">
        <v>1951</v>
      </c>
      <c r="G1073" s="73"/>
      <c r="H1073" s="76" t="s">
        <v>1952</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hidden="1" outlineLevel="3" x14ac:dyDescent="0.25">
      <c r="A1074" s="45"/>
      <c r="B1074" s="54"/>
      <c r="C1074" s="47">
        <f>INT($C$29)+3</f>
        <v>4</v>
      </c>
      <c r="D1074" s="73"/>
      <c r="E1074" s="70"/>
      <c r="F1074" s="70" t="s">
        <v>1953</v>
      </c>
      <c r="G1074" s="73"/>
      <c r="H1074" s="76" t="s">
        <v>1954</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hidden="1" outlineLevel="2" x14ac:dyDescent="0.25">
      <c r="A1075" s="45"/>
      <c r="B1075" s="54"/>
      <c r="C1075" s="47">
        <f t="shared" si="243"/>
        <v>3</v>
      </c>
      <c r="D1075" s="73"/>
      <c r="E1075" s="70"/>
      <c r="F1075" s="70" t="s">
        <v>1955</v>
      </c>
      <c r="G1075" s="73"/>
      <c r="H1075" s="76" t="s">
        <v>1834</v>
      </c>
      <c r="I1075" s="76"/>
      <c r="J1075" s="76"/>
      <c r="K1075" s="76"/>
      <c r="L1075" s="76"/>
      <c r="M1075" s="76"/>
      <c r="N1075" s="76"/>
      <c r="O1075" s="76"/>
      <c r="P1075" s="76"/>
      <c r="Q1075" s="76"/>
      <c r="R1075" s="76"/>
      <c r="S1075" s="76"/>
      <c r="T1075" s="76"/>
      <c r="U1075" s="97">
        <v>0</v>
      </c>
      <c r="V1075" s="97">
        <v>0</v>
      </c>
      <c r="W1075" s="97">
        <v>0</v>
      </c>
      <c r="X1075" s="263">
        <f>W1075</f>
        <v>0</v>
      </c>
      <c r="Y1075" s="263">
        <f>X1075</f>
        <v>0</v>
      </c>
      <c r="Z1075" s="263">
        <f>Y1075</f>
        <v>0</v>
      </c>
      <c r="AA1075" s="263">
        <f>Z1075</f>
        <v>0</v>
      </c>
      <c r="AB1075" s="263">
        <f>AA1075</f>
        <v>0</v>
      </c>
      <c r="AC1075" s="76"/>
      <c r="AD1075" s="97" t="s">
        <v>2256</v>
      </c>
      <c r="AE1075" s="76"/>
      <c r="AF1075" s="97">
        <v>1</v>
      </c>
      <c r="AG1075" s="97">
        <v>1</v>
      </c>
      <c r="AH1075" s="73"/>
      <c r="AI1075" s="57"/>
      <c r="AJ1075" s="45"/>
      <c r="AK1075" s="45"/>
      <c r="AL1075" s="45"/>
    </row>
    <row r="1076" spans="1:38" hidden="1" outlineLevel="3" x14ac:dyDescent="0.25">
      <c r="A1076" s="45"/>
      <c r="B1076" s="54"/>
      <c r="C1076" s="47">
        <f t="shared" ref="C1076:C1091" si="249">INT($C$29)+3</f>
        <v>4</v>
      </c>
      <c r="D1076" s="73"/>
      <c r="E1076" s="70"/>
      <c r="F1076" s="70" t="s">
        <v>1956</v>
      </c>
      <c r="G1076" s="73"/>
      <c r="H1076" s="76" t="s">
        <v>675</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49"/>
        <v>4</v>
      </c>
      <c r="D1077" s="73"/>
      <c r="E1077" s="70"/>
      <c r="F1077" s="70" t="s">
        <v>1957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49"/>
        <v>4</v>
      </c>
      <c r="D1078" s="73"/>
      <c r="E1078" s="70"/>
      <c r="F1078" s="70" t="s">
        <v>1958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49"/>
        <v>4</v>
      </c>
      <c r="D1079" s="73"/>
      <c r="E1079" s="70"/>
      <c r="F1079" s="70" t="s">
        <v>1959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49"/>
        <v>4</v>
      </c>
      <c r="D1080" s="73"/>
      <c r="E1080" s="70"/>
      <c r="F1080" s="70" t="s">
        <v>1960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49"/>
        <v>4</v>
      </c>
      <c r="D1081" s="73"/>
      <c r="E1081" s="70"/>
      <c r="F1081" s="70" t="s">
        <v>1961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49"/>
        <v>4</v>
      </c>
      <c r="D1082" s="73"/>
      <c r="E1082" s="70"/>
      <c r="F1082" s="70" t="s">
        <v>1962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49"/>
        <v>4</v>
      </c>
      <c r="D1083" s="73"/>
      <c r="E1083" s="70"/>
      <c r="F1083" s="70" t="s">
        <v>1963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49"/>
        <v>4</v>
      </c>
      <c r="D1084" s="73"/>
      <c r="E1084" s="70"/>
      <c r="F1084" s="70" t="s">
        <v>1964</v>
      </c>
      <c r="G1084" s="73"/>
      <c r="H1084" s="76" t="s">
        <v>675</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49"/>
        <v>4</v>
      </c>
      <c r="D1085" s="73"/>
      <c r="E1085" s="70"/>
      <c r="F1085" s="70" t="s">
        <v>1965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49"/>
        <v>4</v>
      </c>
      <c r="D1086" s="73"/>
      <c r="E1086" s="70"/>
      <c r="F1086" s="70" t="s">
        <v>1966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49"/>
        <v>4</v>
      </c>
      <c r="D1087" s="73"/>
      <c r="E1087" s="70"/>
      <c r="F1087" s="70" t="s">
        <v>1967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49"/>
        <v>4</v>
      </c>
      <c r="D1088" s="73"/>
      <c r="E1088" s="70"/>
      <c r="F1088" s="70" t="s">
        <v>1968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49"/>
        <v>4</v>
      </c>
      <c r="D1089" s="73"/>
      <c r="E1089" s="70"/>
      <c r="F1089" s="70" t="s">
        <v>1969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49"/>
        <v>4</v>
      </c>
      <c r="D1090" s="73"/>
      <c r="E1090" s="70"/>
      <c r="F1090" s="70" t="s">
        <v>1970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49"/>
        <v>4</v>
      </c>
      <c r="D1091" s="73"/>
      <c r="E1091" s="442"/>
      <c r="F1091" s="442" t="s">
        <v>1971</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hidden="1" outlineLevel="2" x14ac:dyDescent="0.25">
      <c r="A1092" s="45"/>
      <c r="B1092" s="54"/>
      <c r="C1092" s="47">
        <f t="shared" si="243"/>
        <v>3</v>
      </c>
      <c r="D1092" s="73"/>
      <c r="E1092" s="446"/>
      <c r="F1092" s="446" t="s">
        <v>1972</v>
      </c>
      <c r="G1092" s="447"/>
      <c r="H1092" s="189" t="s">
        <v>1973</v>
      </c>
      <c r="I1092" s="158"/>
      <c r="J1092" s="158"/>
      <c r="K1092" s="189"/>
      <c r="L1092" s="189"/>
      <c r="M1092" s="189"/>
      <c r="N1092" s="189"/>
      <c r="O1092" s="189"/>
      <c r="P1092" s="189"/>
      <c r="Q1092" s="189"/>
      <c r="R1092" s="189"/>
      <c r="S1092" s="189"/>
      <c r="T1092" s="189"/>
      <c r="U1092" s="448">
        <v>3.024E-2</v>
      </c>
      <c r="V1092" s="449">
        <f t="shared" ref="V1092:W1092" si="250">U1092</f>
        <v>3.024E-2</v>
      </c>
      <c r="W1092" s="449">
        <f t="shared" si="250"/>
        <v>3.024E-2</v>
      </c>
      <c r="X1092" s="449">
        <f>Y1092</f>
        <v>2.248E-2</v>
      </c>
      <c r="Y1092" s="448">
        <v>2.248E-2</v>
      </c>
      <c r="Z1092" s="449">
        <f>Y1092</f>
        <v>2.248E-2</v>
      </c>
      <c r="AA1092" s="449">
        <f>Z1092</f>
        <v>2.248E-2</v>
      </c>
      <c r="AB1092" s="449">
        <f>AA1092</f>
        <v>2.248E-2</v>
      </c>
      <c r="AC1092" s="189"/>
      <c r="AD1092" s="448" t="s">
        <v>1974</v>
      </c>
      <c r="AE1092" s="189"/>
      <c r="AF1092" s="448">
        <v>1</v>
      </c>
      <c r="AG1092" s="448">
        <v>1</v>
      </c>
      <c r="AH1092" s="73"/>
      <c r="AI1092" s="57"/>
      <c r="AJ1092" s="45"/>
      <c r="AK1092" s="45"/>
      <c r="AL1092" s="45"/>
    </row>
    <row r="1093" spans="1:38" hidden="1" outlineLevel="2" x14ac:dyDescent="0.25">
      <c r="A1093" s="45"/>
      <c r="B1093" s="54"/>
      <c r="C1093" s="47">
        <f t="shared" si="243"/>
        <v>3</v>
      </c>
      <c r="D1093" s="73"/>
      <c r="E1093" s="70"/>
      <c r="F1093" s="70" t="s">
        <v>1975</v>
      </c>
      <c r="G1093" s="242"/>
      <c r="H1093" s="76" t="s">
        <v>1976</v>
      </c>
      <c r="I1093" s="96"/>
      <c r="J1093" s="96"/>
      <c r="K1093" s="76"/>
      <c r="L1093" s="76"/>
      <c r="M1093" s="76"/>
      <c r="N1093" s="76"/>
      <c r="O1093" s="76"/>
      <c r="P1093" s="76"/>
      <c r="Q1093" s="76"/>
      <c r="R1093" s="76"/>
      <c r="S1093" s="76"/>
      <c r="T1093" s="76"/>
      <c r="U1093" s="261">
        <f t="shared" ref="U1093:AB1093" si="251">U1094</f>
        <v>8.5699999999999995E-3</v>
      </c>
      <c r="V1093" s="261">
        <f t="shared" si="251"/>
        <v>8.5699999999999995E-3</v>
      </c>
      <c r="W1093" s="261">
        <f t="shared" si="251"/>
        <v>8.5699999999999995E-3</v>
      </c>
      <c r="X1093" s="261">
        <f t="shared" si="251"/>
        <v>2.7799999999999999E-3</v>
      </c>
      <c r="Y1093" s="261">
        <f t="shared" si="251"/>
        <v>2.7799999999999999E-3</v>
      </c>
      <c r="Z1093" s="261">
        <f t="shared" si="251"/>
        <v>2.7799999999999999E-3</v>
      </c>
      <c r="AA1093" s="261">
        <f t="shared" si="251"/>
        <v>2.7799999999999999E-3</v>
      </c>
      <c r="AB1093" s="261">
        <f t="shared" si="251"/>
        <v>2.7799999999999999E-3</v>
      </c>
      <c r="AC1093" s="76"/>
      <c r="AD1093" s="97" t="s">
        <v>2269</v>
      </c>
      <c r="AE1093" s="76"/>
      <c r="AF1093" s="261">
        <f>AF1094</f>
        <v>1</v>
      </c>
      <c r="AG1093" s="261">
        <f>AG1094</f>
        <v>1</v>
      </c>
      <c r="AH1093" s="73"/>
      <c r="AI1093" s="57"/>
      <c r="AJ1093" s="45"/>
      <c r="AK1093" s="45"/>
      <c r="AL1093" s="45"/>
    </row>
    <row r="1094" spans="1:38" hidden="1" outlineLevel="2" x14ac:dyDescent="0.25">
      <c r="A1094" s="45"/>
      <c r="B1094" s="54"/>
      <c r="C1094" s="47">
        <f t="shared" si="243"/>
        <v>3</v>
      </c>
      <c r="D1094" s="73"/>
      <c r="E1094" s="70"/>
      <c r="F1094" s="70" t="s">
        <v>1977</v>
      </c>
      <c r="G1094" s="242"/>
      <c r="H1094" s="76" t="s">
        <v>1978</v>
      </c>
      <c r="I1094" s="96"/>
      <c r="J1094" s="96"/>
      <c r="K1094" s="76"/>
      <c r="L1094" s="76"/>
      <c r="M1094" s="76"/>
      <c r="N1094" s="76"/>
      <c r="O1094" s="76"/>
      <c r="P1094" s="76"/>
      <c r="Q1094" s="76"/>
      <c r="R1094" s="76"/>
      <c r="S1094" s="76"/>
      <c r="T1094" s="76"/>
      <c r="U1094" s="97">
        <v>8.5699999999999995E-3</v>
      </c>
      <c r="V1094" s="444">
        <f t="shared" ref="V1094:V1095" si="252">U1094</f>
        <v>8.5699999999999995E-3</v>
      </c>
      <c r="W1094" s="444">
        <f t="shared" ref="W1094:W1095" si="253">V1094</f>
        <v>8.5699999999999995E-3</v>
      </c>
      <c r="X1094" s="444">
        <f>Y1094</f>
        <v>2.7799999999999999E-3</v>
      </c>
      <c r="Y1094" s="97">
        <v>2.7799999999999999E-3</v>
      </c>
      <c r="Z1094" s="444">
        <f t="shared" ref="Z1094:AB1095" si="254">Y1094</f>
        <v>2.7799999999999999E-3</v>
      </c>
      <c r="AA1094" s="444">
        <f t="shared" si="254"/>
        <v>2.7799999999999999E-3</v>
      </c>
      <c r="AB1094" s="444">
        <f t="shared" si="254"/>
        <v>2.7799999999999999E-3</v>
      </c>
      <c r="AC1094" s="76"/>
      <c r="AD1094" s="76"/>
      <c r="AE1094" s="76"/>
      <c r="AF1094" s="97">
        <v>1</v>
      </c>
      <c r="AG1094" s="97">
        <v>1</v>
      </c>
      <c r="AH1094" s="73"/>
      <c r="AI1094" s="57"/>
      <c r="AJ1094" s="45"/>
      <c r="AK1094" s="45"/>
      <c r="AL1094" s="45"/>
    </row>
    <row r="1095" spans="1:38" hidden="1" outlineLevel="2" x14ac:dyDescent="0.25">
      <c r="A1095" s="45"/>
      <c r="B1095" s="54"/>
      <c r="C1095" s="47">
        <f t="shared" si="243"/>
        <v>3</v>
      </c>
      <c r="D1095" s="73"/>
      <c r="E1095" s="70"/>
      <c r="F1095" s="70" t="s">
        <v>1979</v>
      </c>
      <c r="G1095" s="242"/>
      <c r="H1095" s="76" t="s">
        <v>1980</v>
      </c>
      <c r="I1095" s="96"/>
      <c r="J1095" s="96"/>
      <c r="K1095" s="76"/>
      <c r="L1095" s="76"/>
      <c r="M1095" s="76"/>
      <c r="N1095" s="76"/>
      <c r="O1095" s="76"/>
      <c r="P1095" s="76"/>
      <c r="Q1095" s="76"/>
      <c r="R1095" s="76"/>
      <c r="S1095" s="76"/>
      <c r="T1095" s="76"/>
      <c r="U1095" s="97">
        <v>1.626E-2</v>
      </c>
      <c r="V1095" s="444">
        <f t="shared" si="252"/>
        <v>1.626E-2</v>
      </c>
      <c r="W1095" s="444">
        <f t="shared" si="253"/>
        <v>1.626E-2</v>
      </c>
      <c r="X1095" s="444">
        <f>Y1095</f>
        <v>1.6129999999999999E-2</v>
      </c>
      <c r="Y1095" s="97">
        <v>1.6129999999999999E-2</v>
      </c>
      <c r="Z1095" s="444">
        <f t="shared" si="254"/>
        <v>1.6129999999999999E-2</v>
      </c>
      <c r="AA1095" s="444">
        <f t="shared" si="254"/>
        <v>1.6129999999999999E-2</v>
      </c>
      <c r="AB1095" s="444">
        <f t="shared" si="254"/>
        <v>1.6129999999999999E-2</v>
      </c>
      <c r="AC1095" s="76"/>
      <c r="AD1095" s="76"/>
      <c r="AE1095" s="76"/>
      <c r="AF1095" s="97">
        <v>1</v>
      </c>
      <c r="AG1095" s="97">
        <v>1</v>
      </c>
      <c r="AH1095" s="73"/>
      <c r="AI1095" s="57"/>
      <c r="AJ1095" s="45"/>
      <c r="AK1095" s="45"/>
      <c r="AL1095" s="45"/>
    </row>
    <row r="1096" spans="1:38" hidden="1" outlineLevel="3" x14ac:dyDescent="0.25">
      <c r="A1096" s="45"/>
      <c r="B1096" s="54"/>
      <c r="C1096" s="47">
        <f>INT($C$29)+3</f>
        <v>4</v>
      </c>
      <c r="D1096" s="73"/>
      <c r="E1096" s="70"/>
      <c r="F1096" s="70" t="s">
        <v>1981</v>
      </c>
      <c r="G1096" s="242"/>
      <c r="H1096" s="76" t="s">
        <v>1982</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hidden="1" outlineLevel="3" x14ac:dyDescent="0.25">
      <c r="A1097" s="45"/>
      <c r="B1097" s="54"/>
      <c r="C1097" s="47">
        <f>INT($C$29)+3</f>
        <v>4</v>
      </c>
      <c r="D1097" s="73"/>
      <c r="E1097" s="70"/>
      <c r="F1097" s="70" t="s">
        <v>1983</v>
      </c>
      <c r="G1097" s="242"/>
      <c r="H1097" s="76" t="s">
        <v>1984</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hidden="1" outlineLevel="3" x14ac:dyDescent="0.25">
      <c r="A1098" s="45"/>
      <c r="B1098" s="54"/>
      <c r="C1098" s="47">
        <f>INT($C$29)+3</f>
        <v>4</v>
      </c>
      <c r="D1098" s="73"/>
      <c r="E1098" s="70"/>
      <c r="F1098" s="70" t="s">
        <v>1985</v>
      </c>
      <c r="G1098" s="242"/>
      <c r="H1098" s="76" t="s">
        <v>1986</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hidden="1" outlineLevel="2" x14ac:dyDescent="0.25">
      <c r="A1099" s="45"/>
      <c r="B1099" s="54"/>
      <c r="C1099" s="47">
        <f t="shared" si="243"/>
        <v>3</v>
      </c>
      <c r="D1099" s="73"/>
      <c r="E1099" s="450"/>
      <c r="F1099" s="450" t="s">
        <v>1987</v>
      </c>
      <c r="G1099" s="451"/>
      <c r="H1099" s="192" t="s">
        <v>1988</v>
      </c>
      <c r="I1099" s="192"/>
      <c r="J1099" s="192"/>
      <c r="K1099" s="192"/>
      <c r="L1099" s="192"/>
      <c r="M1099" s="192"/>
      <c r="N1099" s="192"/>
      <c r="O1099" s="192"/>
      <c r="P1099" s="192"/>
      <c r="Q1099" s="192"/>
      <c r="R1099" s="192"/>
      <c r="S1099" s="192"/>
      <c r="T1099" s="192"/>
      <c r="U1099" s="452">
        <v>3.496</v>
      </c>
      <c r="V1099" s="452">
        <v>3.496</v>
      </c>
      <c r="W1099" s="452">
        <v>3.496</v>
      </c>
      <c r="X1099" s="455">
        <f>Y1099</f>
        <v>4.2411000000000003</v>
      </c>
      <c r="Y1099" s="456">
        <v>4.2411000000000003</v>
      </c>
      <c r="Z1099" s="455">
        <f t="shared" ref="Z1099" si="255">Y1099</f>
        <v>4.2411000000000003</v>
      </c>
      <c r="AA1099" s="455">
        <f t="shared" ref="AA1099" si="256">Z1099</f>
        <v>4.2411000000000003</v>
      </c>
      <c r="AB1099" s="455">
        <f t="shared" ref="AB1099" si="257">AA1099</f>
        <v>4.2411000000000003</v>
      </c>
      <c r="AC1099" s="192"/>
      <c r="AD1099" s="192"/>
      <c r="AE1099" s="192"/>
      <c r="AF1099" s="453">
        <v>1</v>
      </c>
      <c r="AG1099" s="453">
        <v>1</v>
      </c>
      <c r="AH1099" s="73"/>
      <c r="AI1099" s="57"/>
      <c r="AJ1099" s="45"/>
      <c r="AK1099" s="45"/>
      <c r="AL1099" s="45"/>
    </row>
    <row r="1100" spans="1:38" hidden="1" outlineLevel="2" x14ac:dyDescent="0.25">
      <c r="A1100" s="45"/>
      <c r="B1100" s="54"/>
      <c r="C1100" s="47">
        <f t="shared" si="243"/>
        <v>3</v>
      </c>
      <c r="D1100" s="73"/>
      <c r="E1100" s="443"/>
      <c r="F1100" s="443" t="s">
        <v>1989</v>
      </c>
      <c r="G1100" s="73"/>
      <c r="H1100" s="105" t="s">
        <v>1990</v>
      </c>
      <c r="I1100" s="185"/>
      <c r="J1100" s="185"/>
      <c r="K1100" s="105"/>
      <c r="L1100" s="105"/>
      <c r="M1100" s="105"/>
      <c r="N1100" s="105"/>
      <c r="O1100" s="105"/>
      <c r="P1100" s="105"/>
      <c r="Q1100" s="105"/>
      <c r="R1100" s="105"/>
      <c r="S1100" s="105"/>
      <c r="T1100" s="105"/>
      <c r="U1100" s="126">
        <v>0.18</v>
      </c>
      <c r="V1100" s="126">
        <v>0.18</v>
      </c>
      <c r="W1100" s="126">
        <v>0.18</v>
      </c>
      <c r="X1100" s="445">
        <f>Y1100</f>
        <v>0.13919999999999999</v>
      </c>
      <c r="Y1100" s="126">
        <v>0.13919999999999999</v>
      </c>
      <c r="Z1100" s="445">
        <f t="shared" ref="Z1100:AB1100" si="258">Y1100</f>
        <v>0.13919999999999999</v>
      </c>
      <c r="AA1100" s="445">
        <f t="shared" si="258"/>
        <v>0.13919999999999999</v>
      </c>
      <c r="AB1100" s="445">
        <f t="shared" si="258"/>
        <v>0.13919999999999999</v>
      </c>
      <c r="AC1100" s="105"/>
      <c r="AD1100" s="126" t="s">
        <v>1368</v>
      </c>
      <c r="AE1100" s="105"/>
      <c r="AF1100" s="126">
        <v>1</v>
      </c>
      <c r="AG1100" s="126">
        <v>1</v>
      </c>
      <c r="AH1100" s="73"/>
      <c r="AI1100" s="57"/>
      <c r="AJ1100" s="45"/>
      <c r="AK1100" s="45"/>
      <c r="AL1100" s="45"/>
    </row>
    <row r="1101" spans="1:38" hidden="1" outlineLevel="2" x14ac:dyDescent="0.25">
      <c r="A1101" s="45"/>
      <c r="B1101" s="54"/>
      <c r="C1101" s="47">
        <f t="shared" si="243"/>
        <v>3</v>
      </c>
      <c r="D1101" s="73"/>
      <c r="E1101" s="70"/>
      <c r="F1101" s="70" t="s">
        <v>1991</v>
      </c>
      <c r="G1101" s="73"/>
      <c r="H1101" s="76" t="s">
        <v>1992</v>
      </c>
      <c r="I1101" s="96"/>
      <c r="J1101" s="96"/>
      <c r="K1101" s="76"/>
      <c r="L1101" s="76"/>
      <c r="M1101" s="76"/>
      <c r="N1101" s="76"/>
      <c r="O1101" s="76"/>
      <c r="P1101" s="76"/>
      <c r="Q1101" s="76"/>
      <c r="R1101" s="76"/>
      <c r="S1101" s="76"/>
      <c r="T1101" s="76"/>
      <c r="U1101" s="261">
        <f t="shared" ref="U1101:AB1101" si="259">U1102</f>
        <v>0.03</v>
      </c>
      <c r="V1101" s="261">
        <f t="shared" si="259"/>
        <v>0.03</v>
      </c>
      <c r="W1101" s="261">
        <f t="shared" si="259"/>
        <v>0.03</v>
      </c>
      <c r="X1101" s="261">
        <f t="shared" si="259"/>
        <v>7.0000000000000062E-3</v>
      </c>
      <c r="Y1101" s="261">
        <f t="shared" si="259"/>
        <v>7.0000000000000062E-3</v>
      </c>
      <c r="Z1101" s="261">
        <f t="shared" si="259"/>
        <v>7.0000000000000062E-3</v>
      </c>
      <c r="AA1101" s="261">
        <f t="shared" si="259"/>
        <v>7.0000000000000062E-3</v>
      </c>
      <c r="AB1101" s="261">
        <f t="shared" si="259"/>
        <v>7.0000000000000062E-3</v>
      </c>
      <c r="AC1101" s="76"/>
      <c r="AD1101" s="97" t="s">
        <v>2269</v>
      </c>
      <c r="AE1101" s="76"/>
      <c r="AF1101" s="261">
        <f>AF1102</f>
        <v>1</v>
      </c>
      <c r="AG1101" s="261">
        <f>AG1102</f>
        <v>1</v>
      </c>
      <c r="AH1101" s="73"/>
      <c r="AI1101" s="57"/>
      <c r="AJ1101" s="45"/>
      <c r="AK1101" s="45"/>
      <c r="AL1101" s="45"/>
    </row>
    <row r="1102" spans="1:38" hidden="1" outlineLevel="2" x14ac:dyDescent="0.25">
      <c r="A1102" s="45"/>
      <c r="B1102" s="54"/>
      <c r="C1102" s="47">
        <f t="shared" si="243"/>
        <v>3</v>
      </c>
      <c r="D1102" s="73"/>
      <c r="E1102" s="70"/>
      <c r="F1102" s="70" t="s">
        <v>1993</v>
      </c>
      <c r="G1102" s="73"/>
      <c r="H1102" s="76" t="s">
        <v>1824</v>
      </c>
      <c r="I1102" s="96"/>
      <c r="J1102" s="96"/>
      <c r="K1102" s="76"/>
      <c r="L1102" s="76"/>
      <c r="M1102" s="76"/>
      <c r="N1102" s="76"/>
      <c r="O1102" s="76"/>
      <c r="P1102" s="76"/>
      <c r="Q1102" s="76"/>
      <c r="R1102" s="76"/>
      <c r="S1102" s="76"/>
      <c r="T1102" s="76"/>
      <c r="U1102" s="97">
        <f>0.21-U$1100</f>
        <v>0.03</v>
      </c>
      <c r="V1102" s="97">
        <f>0.21-V$1100</f>
        <v>0.03</v>
      </c>
      <c r="W1102" s="97">
        <f>0.21-W$1100</f>
        <v>0.03</v>
      </c>
      <c r="X1102" s="263">
        <f t="shared" ref="X1102:X1108" si="260">Y1102</f>
        <v>7.0000000000000062E-3</v>
      </c>
      <c r="Y1102" s="97">
        <f>0.1462-Y$1100</f>
        <v>7.0000000000000062E-3</v>
      </c>
      <c r="Z1102" s="263">
        <f t="shared" ref="Z1102:AB1108" si="261">Y1102</f>
        <v>7.0000000000000062E-3</v>
      </c>
      <c r="AA1102" s="263">
        <f t="shared" si="261"/>
        <v>7.0000000000000062E-3</v>
      </c>
      <c r="AB1102" s="263">
        <f t="shared" si="261"/>
        <v>7.0000000000000062E-3</v>
      </c>
      <c r="AC1102" s="76"/>
      <c r="AD1102" s="76"/>
      <c r="AE1102" s="76"/>
      <c r="AF1102" s="97">
        <v>1</v>
      </c>
      <c r="AG1102" s="97">
        <v>1</v>
      </c>
      <c r="AH1102" s="73"/>
      <c r="AI1102" s="57"/>
      <c r="AJ1102" s="45"/>
      <c r="AK1102" s="45"/>
      <c r="AL1102" s="45"/>
    </row>
    <row r="1103" spans="1:38" hidden="1" outlineLevel="2" x14ac:dyDescent="0.25">
      <c r="A1103" s="45"/>
      <c r="B1103" s="54"/>
      <c r="C1103" s="47">
        <f t="shared" si="243"/>
        <v>3</v>
      </c>
      <c r="D1103" s="73"/>
      <c r="E1103" s="70"/>
      <c r="F1103" s="70" t="s">
        <v>1994</v>
      </c>
      <c r="G1103" s="73"/>
      <c r="H1103" s="76" t="s">
        <v>1826</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3">
        <f t="shared" si="260"/>
        <v>-3.0299999999999994E-2</v>
      </c>
      <c r="Y1103" s="97">
        <f>0.1089-Y$1100</f>
        <v>-3.0299999999999994E-2</v>
      </c>
      <c r="Z1103" s="263">
        <f t="shared" si="261"/>
        <v>-3.0299999999999994E-2</v>
      </c>
      <c r="AA1103" s="263">
        <f t="shared" si="261"/>
        <v>-3.0299999999999994E-2</v>
      </c>
      <c r="AB1103" s="263">
        <f t="shared" si="261"/>
        <v>-3.0299999999999994E-2</v>
      </c>
      <c r="AC1103" s="76"/>
      <c r="AD1103" s="76"/>
      <c r="AE1103" s="76"/>
      <c r="AF1103" s="97">
        <v>1</v>
      </c>
      <c r="AG1103" s="97">
        <v>1</v>
      </c>
      <c r="AH1103" s="73"/>
      <c r="AI1103" s="57"/>
      <c r="AJ1103" s="45"/>
      <c r="AK1103" s="45"/>
      <c r="AL1103" s="45"/>
    </row>
    <row r="1104" spans="1:38" hidden="1" outlineLevel="2" x14ac:dyDescent="0.25">
      <c r="A1104" s="45"/>
      <c r="B1104" s="54"/>
      <c r="C1104" s="47">
        <f t="shared" si="243"/>
        <v>3</v>
      </c>
      <c r="D1104" s="73"/>
      <c r="E1104" s="70"/>
      <c r="F1104" s="70" t="s">
        <v>1995</v>
      </c>
      <c r="G1104" s="73"/>
      <c r="H1104" s="76" t="s">
        <v>1828</v>
      </c>
      <c r="I1104" s="76"/>
      <c r="J1104" s="76"/>
      <c r="K1104" s="76"/>
      <c r="L1104" s="76"/>
      <c r="M1104" s="76"/>
      <c r="N1104" s="76"/>
      <c r="O1104" s="76"/>
      <c r="P1104" s="76"/>
      <c r="Q1104" s="76"/>
      <c r="R1104" s="76"/>
      <c r="S1104" s="76"/>
      <c r="T1104" s="76"/>
      <c r="U1104" s="97">
        <f>0-U$1100</f>
        <v>-0.18</v>
      </c>
      <c r="V1104" s="97">
        <f>0-V$1100</f>
        <v>-0.18</v>
      </c>
      <c r="W1104" s="97">
        <f>0-W$1100</f>
        <v>-0.18</v>
      </c>
      <c r="X1104" s="263">
        <f t="shared" si="260"/>
        <v>-0.13919999999999999</v>
      </c>
      <c r="Y1104" s="97">
        <f>0-Y$1100</f>
        <v>-0.13919999999999999</v>
      </c>
      <c r="Z1104" s="263">
        <f t="shared" si="261"/>
        <v>-0.13919999999999999</v>
      </c>
      <c r="AA1104" s="263">
        <f t="shared" si="261"/>
        <v>-0.13919999999999999</v>
      </c>
      <c r="AB1104" s="263">
        <f t="shared" si="261"/>
        <v>-0.13919999999999999</v>
      </c>
      <c r="AC1104" s="76"/>
      <c r="AD1104" s="76"/>
      <c r="AE1104" s="76"/>
      <c r="AF1104" s="97">
        <v>1</v>
      </c>
      <c r="AG1104" s="97">
        <v>1</v>
      </c>
      <c r="AH1104" s="73"/>
      <c r="AI1104" s="57"/>
      <c r="AJ1104" s="45"/>
      <c r="AK1104" s="45"/>
      <c r="AL1104" s="45"/>
    </row>
    <row r="1105" spans="1:38" hidden="1" outlineLevel="2" x14ac:dyDescent="0.25">
      <c r="A1105" s="45"/>
      <c r="B1105" s="54"/>
      <c r="C1105" s="47">
        <f t="shared" si="243"/>
        <v>3</v>
      </c>
      <c r="D1105" s="73"/>
      <c r="E1105" s="70"/>
      <c r="F1105" s="70" t="s">
        <v>1996</v>
      </c>
      <c r="G1105" s="73"/>
      <c r="H1105" s="76" t="s">
        <v>1984</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3">
        <f t="shared" si="260"/>
        <v>0</v>
      </c>
      <c r="Y1105" s="76">
        <v>0</v>
      </c>
      <c r="Z1105" s="263">
        <f t="shared" si="261"/>
        <v>0</v>
      </c>
      <c r="AA1105" s="263">
        <f t="shared" si="261"/>
        <v>0</v>
      </c>
      <c r="AB1105" s="263">
        <f t="shared" si="261"/>
        <v>0</v>
      </c>
      <c r="AC1105" s="76"/>
      <c r="AD1105" s="76"/>
      <c r="AE1105" s="76"/>
      <c r="AF1105" s="97">
        <v>1</v>
      </c>
      <c r="AG1105" s="97">
        <v>1</v>
      </c>
      <c r="AH1105" s="73"/>
      <c r="AI1105" s="57"/>
      <c r="AJ1105" s="45"/>
      <c r="AK1105" s="45"/>
      <c r="AL1105" s="45"/>
    </row>
    <row r="1106" spans="1:38" hidden="1" outlineLevel="2" x14ac:dyDescent="0.25">
      <c r="A1106" s="45"/>
      <c r="B1106" s="54"/>
      <c r="C1106" s="47">
        <f t="shared" si="243"/>
        <v>3</v>
      </c>
      <c r="D1106" s="73"/>
      <c r="E1106" s="70"/>
      <c r="F1106" s="70" t="s">
        <v>1997</v>
      </c>
      <c r="G1106" s="73"/>
      <c r="H1106" s="76" t="s">
        <v>1986</v>
      </c>
      <c r="I1106" s="76"/>
      <c r="J1106" s="76"/>
      <c r="K1106" s="76"/>
      <c r="L1106" s="76"/>
      <c r="M1106" s="76"/>
      <c r="N1106" s="76"/>
      <c r="O1106" s="76"/>
      <c r="P1106" s="76"/>
      <c r="Q1106" s="76"/>
      <c r="R1106" s="76"/>
      <c r="S1106" s="76"/>
      <c r="T1106" s="76"/>
      <c r="U1106" s="97">
        <v>-1.5E-6</v>
      </c>
      <c r="V1106" s="97">
        <v>-1.5E-6</v>
      </c>
      <c r="W1106" s="97">
        <v>-1.5E-6</v>
      </c>
      <c r="X1106" s="263">
        <f t="shared" si="260"/>
        <v>0</v>
      </c>
      <c r="Y1106" s="76">
        <v>0</v>
      </c>
      <c r="Z1106" s="263">
        <f t="shared" si="261"/>
        <v>0</v>
      </c>
      <c r="AA1106" s="263">
        <f t="shared" si="261"/>
        <v>0</v>
      </c>
      <c r="AB1106" s="263">
        <f t="shared" si="261"/>
        <v>0</v>
      </c>
      <c r="AC1106" s="76"/>
      <c r="AD1106" s="76"/>
      <c r="AE1106" s="76"/>
      <c r="AF1106" s="97">
        <v>1</v>
      </c>
      <c r="AG1106" s="97">
        <v>1</v>
      </c>
      <c r="AH1106" s="73"/>
      <c r="AI1106" s="57"/>
      <c r="AJ1106" s="45"/>
      <c r="AK1106" s="45"/>
      <c r="AL1106" s="45"/>
    </row>
    <row r="1107" spans="1:38" hidden="1" outlineLevel="2" x14ac:dyDescent="0.25">
      <c r="A1107" s="45"/>
      <c r="B1107" s="54"/>
      <c r="C1107" s="47">
        <f t="shared" si="243"/>
        <v>3</v>
      </c>
      <c r="D1107" s="73"/>
      <c r="E1107" s="70"/>
      <c r="F1107" s="70" t="s">
        <v>1998</v>
      </c>
      <c r="G1107" s="73"/>
      <c r="H1107" s="76" t="s">
        <v>1999</v>
      </c>
      <c r="I1107" s="76"/>
      <c r="J1107" s="76"/>
      <c r="K1107" s="76"/>
      <c r="L1107" s="76"/>
      <c r="M1107" s="76"/>
      <c r="N1107" s="76"/>
      <c r="O1107" s="76"/>
      <c r="P1107" s="76"/>
      <c r="Q1107" s="76"/>
      <c r="R1107" s="76"/>
      <c r="S1107" s="76"/>
      <c r="T1107" s="76"/>
      <c r="U1107" s="97">
        <v>4.5599999999999996</v>
      </c>
      <c r="V1107" s="97">
        <v>4.5599999999999996</v>
      </c>
      <c r="W1107" s="97">
        <v>4.5599999999999996</v>
      </c>
      <c r="X1107" s="263">
        <f t="shared" si="260"/>
        <v>24.748000000000001</v>
      </c>
      <c r="Y1107" s="97">
        <f>27.01-0.2262*10</f>
        <v>24.748000000000001</v>
      </c>
      <c r="Z1107" s="263">
        <f t="shared" si="261"/>
        <v>24.748000000000001</v>
      </c>
      <c r="AA1107" s="263">
        <f t="shared" si="261"/>
        <v>24.748000000000001</v>
      </c>
      <c r="AB1107" s="263">
        <f t="shared" si="261"/>
        <v>24.748000000000001</v>
      </c>
      <c r="AC1107" s="76"/>
      <c r="AD1107" s="76"/>
      <c r="AE1107" s="76"/>
      <c r="AF1107" s="97">
        <v>1</v>
      </c>
      <c r="AG1107" s="97">
        <v>1</v>
      </c>
      <c r="AH1107" s="73"/>
      <c r="AI1107" s="57"/>
      <c r="AJ1107" s="45"/>
      <c r="AK1107" s="45"/>
      <c r="AL1107" s="45"/>
    </row>
    <row r="1108" spans="1:38" hidden="1" outlineLevel="2" x14ac:dyDescent="0.25">
      <c r="A1108" s="45"/>
      <c r="B1108" s="54"/>
      <c r="C1108" s="47">
        <f t="shared" si="243"/>
        <v>3</v>
      </c>
      <c r="D1108" s="73"/>
      <c r="E1108" s="70"/>
      <c r="F1108" s="70" t="s">
        <v>2000</v>
      </c>
      <c r="G1108" s="73"/>
      <c r="H1108" s="76" t="s">
        <v>2001</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3">
        <f t="shared" si="260"/>
        <v>2.0499999999999997E-3</v>
      </c>
      <c r="Y1108" s="97">
        <f>2.05/1000</f>
        <v>2.0499999999999997E-3</v>
      </c>
      <c r="Z1108" s="263">
        <f t="shared" si="261"/>
        <v>2.0499999999999997E-3</v>
      </c>
      <c r="AA1108" s="263">
        <f t="shared" si="261"/>
        <v>2.0499999999999997E-3</v>
      </c>
      <c r="AB1108" s="263">
        <f t="shared" si="261"/>
        <v>2.0499999999999997E-3</v>
      </c>
      <c r="AC1108" s="76"/>
      <c r="AD1108" s="97" t="s">
        <v>1375</v>
      </c>
      <c r="AE1108" s="76"/>
      <c r="AF1108" s="97">
        <v>1</v>
      </c>
      <c r="AG1108" s="97">
        <v>1</v>
      </c>
      <c r="AH1108" s="73"/>
      <c r="AI1108" s="57"/>
      <c r="AJ1108" s="45"/>
      <c r="AK1108" s="45"/>
      <c r="AL1108" s="45"/>
    </row>
    <row r="1109" spans="1:38" hidden="1" outlineLevel="2" x14ac:dyDescent="0.25">
      <c r="A1109" s="45"/>
      <c r="B1109" s="54"/>
      <c r="C1109" s="47">
        <f t="shared" si="243"/>
        <v>3</v>
      </c>
      <c r="D1109" s="73"/>
      <c r="E1109" s="70"/>
      <c r="F1109" s="70" t="s">
        <v>2002</v>
      </c>
      <c r="G1109" s="73"/>
      <c r="H1109" s="76" t="s">
        <v>2003</v>
      </c>
      <c r="I1109" s="96"/>
      <c r="J1109" s="96"/>
      <c r="K1109" s="76"/>
      <c r="L1109" s="76"/>
      <c r="M1109" s="76"/>
      <c r="N1109" s="76"/>
      <c r="O1109" s="76"/>
      <c r="P1109" s="76"/>
      <c r="Q1109" s="76"/>
      <c r="R1109" s="76"/>
      <c r="S1109" s="76"/>
      <c r="T1109" s="76"/>
      <c r="U1109" s="261">
        <f t="shared" ref="U1109:AB1109" si="262">U1110</f>
        <v>-5.9999999999999724E-5</v>
      </c>
      <c r="V1109" s="261">
        <f t="shared" si="262"/>
        <v>-5.9999999999999724E-5</v>
      </c>
      <c r="W1109" s="261">
        <f t="shared" si="262"/>
        <v>-5.9999999999999724E-5</v>
      </c>
      <c r="X1109" s="261">
        <f t="shared" si="262"/>
        <v>-5.9999999999999724E-5</v>
      </c>
      <c r="Y1109" s="261">
        <f t="shared" si="262"/>
        <v>-5.9999999999999724E-5</v>
      </c>
      <c r="Z1109" s="261">
        <f t="shared" si="262"/>
        <v>-5.9999999999999724E-5</v>
      </c>
      <c r="AA1109" s="261">
        <f t="shared" si="262"/>
        <v>-5.9999999999999724E-5</v>
      </c>
      <c r="AB1109" s="261">
        <f t="shared" si="262"/>
        <v>-5.9999999999999724E-5</v>
      </c>
      <c r="AC1109" s="76"/>
      <c r="AD1109" s="76"/>
      <c r="AE1109" s="76"/>
      <c r="AF1109" s="261">
        <f>AF1110</f>
        <v>1</v>
      </c>
      <c r="AG1109" s="261">
        <f>AG1110</f>
        <v>1</v>
      </c>
      <c r="AH1109" s="73"/>
      <c r="AI1109" s="57"/>
      <c r="AJ1109" s="45"/>
      <c r="AK1109" s="45"/>
      <c r="AL1109" s="45"/>
    </row>
    <row r="1110" spans="1:38" hidden="1" outlineLevel="2" x14ac:dyDescent="0.25">
      <c r="A1110" s="45"/>
      <c r="B1110" s="54"/>
      <c r="C1110" s="47">
        <f t="shared" si="243"/>
        <v>3</v>
      </c>
      <c r="D1110" s="73"/>
      <c r="E1110" s="70"/>
      <c r="F1110" s="70" t="s">
        <v>2004</v>
      </c>
      <c r="G1110" s="73"/>
      <c r="H1110" s="76" t="s">
        <v>2005</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3">
        <f t="shared" ref="X1110:X1115" si="263">Y1110</f>
        <v>-5.9999999999999724E-5</v>
      </c>
      <c r="Y1110" s="97">
        <f>1.99/1000-Y$1108</f>
        <v>-5.9999999999999724E-5</v>
      </c>
      <c r="Z1110" s="263">
        <f t="shared" ref="Z1110:AB1115" si="264">Y1110</f>
        <v>-5.9999999999999724E-5</v>
      </c>
      <c r="AA1110" s="263">
        <f t="shared" si="264"/>
        <v>-5.9999999999999724E-5</v>
      </c>
      <c r="AB1110" s="263">
        <f t="shared" si="264"/>
        <v>-5.9999999999999724E-5</v>
      </c>
      <c r="AC1110" s="76"/>
      <c r="AD1110" s="76"/>
      <c r="AE1110" s="76"/>
      <c r="AF1110" s="97">
        <v>1</v>
      </c>
      <c r="AG1110" s="97">
        <v>1</v>
      </c>
      <c r="AH1110" s="73"/>
      <c r="AI1110" s="57"/>
      <c r="AJ1110" s="45"/>
      <c r="AK1110" s="45"/>
      <c r="AL1110" s="45"/>
    </row>
    <row r="1111" spans="1:38" hidden="1" outlineLevel="2" x14ac:dyDescent="0.25">
      <c r="A1111" s="45"/>
      <c r="B1111" s="54"/>
      <c r="C1111" s="47">
        <f t="shared" si="243"/>
        <v>3</v>
      </c>
      <c r="D1111" s="73"/>
      <c r="E1111" s="70"/>
      <c r="F1111" s="70" t="s">
        <v>2006</v>
      </c>
      <c r="G1111" s="73"/>
      <c r="H1111" s="76" t="s">
        <v>2007</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3">
        <f t="shared" si="263"/>
        <v>-6.4999999999999975E-4</v>
      </c>
      <c r="Y1111" s="97">
        <f>1.4/1000-Y$1108</f>
        <v>-6.4999999999999975E-4</v>
      </c>
      <c r="Z1111" s="263">
        <f t="shared" si="264"/>
        <v>-6.4999999999999975E-4</v>
      </c>
      <c r="AA1111" s="263">
        <f t="shared" si="264"/>
        <v>-6.4999999999999975E-4</v>
      </c>
      <c r="AB1111" s="263">
        <f t="shared" si="264"/>
        <v>-6.4999999999999975E-4</v>
      </c>
      <c r="AC1111" s="76"/>
      <c r="AD1111" s="76"/>
      <c r="AE1111" s="76"/>
      <c r="AF1111" s="97">
        <v>1</v>
      </c>
      <c r="AG1111" s="97">
        <v>1</v>
      </c>
      <c r="AH1111" s="73"/>
      <c r="AI1111" s="57"/>
      <c r="AJ1111" s="45"/>
      <c r="AK1111" s="45"/>
      <c r="AL1111" s="45"/>
    </row>
    <row r="1112" spans="1:38" hidden="1" outlineLevel="2" x14ac:dyDescent="0.25">
      <c r="A1112" s="45"/>
      <c r="B1112" s="54"/>
      <c r="C1112" s="47">
        <f t="shared" si="243"/>
        <v>3</v>
      </c>
      <c r="D1112" s="73"/>
      <c r="E1112" s="70"/>
      <c r="F1112" s="70" t="s">
        <v>2008</v>
      </c>
      <c r="G1112" s="73"/>
      <c r="H1112" s="76" t="s">
        <v>2009</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3">
        <f t="shared" si="263"/>
        <v>-2.0499999999999997E-3</v>
      </c>
      <c r="Y1112" s="97">
        <f>0-Y$1108</f>
        <v>-2.0499999999999997E-3</v>
      </c>
      <c r="Z1112" s="263">
        <f t="shared" si="264"/>
        <v>-2.0499999999999997E-3</v>
      </c>
      <c r="AA1112" s="263">
        <f t="shared" si="264"/>
        <v>-2.0499999999999997E-3</v>
      </c>
      <c r="AB1112" s="263">
        <f t="shared" si="264"/>
        <v>-2.0499999999999997E-3</v>
      </c>
      <c r="AC1112" s="76"/>
      <c r="AD1112" s="76"/>
      <c r="AE1112" s="76"/>
      <c r="AF1112" s="97">
        <v>1</v>
      </c>
      <c r="AG1112" s="97">
        <v>1</v>
      </c>
      <c r="AH1112" s="73"/>
      <c r="AI1112" s="57"/>
      <c r="AJ1112" s="45"/>
      <c r="AK1112" s="45"/>
      <c r="AL1112" s="45"/>
    </row>
    <row r="1113" spans="1:38" hidden="1" outlineLevel="2" x14ac:dyDescent="0.25">
      <c r="A1113" s="45"/>
      <c r="B1113" s="54"/>
      <c r="C1113" s="47">
        <f t="shared" si="243"/>
        <v>3</v>
      </c>
      <c r="D1113" s="73"/>
      <c r="E1113" s="70"/>
      <c r="F1113" s="70" t="s">
        <v>2010</v>
      </c>
      <c r="G1113" s="73"/>
      <c r="H1113" s="76" t="s">
        <v>2011</v>
      </c>
      <c r="I1113" s="76"/>
      <c r="J1113" s="76"/>
      <c r="K1113" s="76"/>
      <c r="L1113" s="76"/>
      <c r="M1113" s="76"/>
      <c r="N1113" s="76"/>
      <c r="O1113" s="76"/>
      <c r="P1113" s="76"/>
      <c r="Q1113" s="76"/>
      <c r="R1113" s="76"/>
      <c r="S1113" s="76"/>
      <c r="T1113" s="76"/>
      <c r="U1113" s="97">
        <f>0.102/1000</f>
        <v>1.02E-4</v>
      </c>
      <c r="V1113" s="97">
        <f>0.102/1000</f>
        <v>1.02E-4</v>
      </c>
      <c r="W1113" s="97">
        <f>0.102/1000</f>
        <v>1.02E-4</v>
      </c>
      <c r="X1113" s="263">
        <f t="shared" si="263"/>
        <v>1.02E-4</v>
      </c>
      <c r="Y1113" s="97">
        <f>0.102/1000</f>
        <v>1.02E-4</v>
      </c>
      <c r="Z1113" s="263">
        <f t="shared" si="264"/>
        <v>1.02E-4</v>
      </c>
      <c r="AA1113" s="263">
        <f t="shared" si="264"/>
        <v>1.02E-4</v>
      </c>
      <c r="AB1113" s="263">
        <f t="shared" si="264"/>
        <v>1.02E-4</v>
      </c>
      <c r="AC1113" s="76"/>
      <c r="AD1113" s="76"/>
      <c r="AE1113" s="76"/>
      <c r="AF1113" s="97">
        <v>1</v>
      </c>
      <c r="AG1113" s="97">
        <v>1</v>
      </c>
      <c r="AH1113" s="73"/>
      <c r="AI1113" s="57"/>
      <c r="AJ1113" s="45"/>
      <c r="AK1113" s="45"/>
      <c r="AL1113" s="45"/>
    </row>
    <row r="1114" spans="1:38" hidden="1" outlineLevel="2" x14ac:dyDescent="0.25">
      <c r="A1114" s="45"/>
      <c r="B1114" s="54"/>
      <c r="C1114" s="47">
        <f t="shared" si="243"/>
        <v>3</v>
      </c>
      <c r="D1114" s="73"/>
      <c r="E1114" s="70"/>
      <c r="F1114" s="70" t="s">
        <v>2012</v>
      </c>
      <c r="G1114" s="73"/>
      <c r="H1114" s="76" t="s">
        <v>2013</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3">
        <f t="shared" si="263"/>
        <v>-1.9000000000000001E-8</v>
      </c>
      <c r="Y1114" s="97">
        <f>-0.000019/1000</f>
        <v>-1.9000000000000001E-8</v>
      </c>
      <c r="Z1114" s="263">
        <f t="shared" si="264"/>
        <v>-1.9000000000000001E-8</v>
      </c>
      <c r="AA1114" s="263">
        <f t="shared" si="264"/>
        <v>-1.9000000000000001E-8</v>
      </c>
      <c r="AB1114" s="263">
        <f t="shared" si="264"/>
        <v>-1.9000000000000001E-8</v>
      </c>
      <c r="AC1114" s="76"/>
      <c r="AD1114" s="76"/>
      <c r="AE1114" s="76"/>
      <c r="AF1114" s="97">
        <v>1</v>
      </c>
      <c r="AG1114" s="97">
        <v>1</v>
      </c>
      <c r="AH1114" s="73"/>
      <c r="AI1114" s="57"/>
      <c r="AJ1114" s="45"/>
      <c r="AK1114" s="45"/>
      <c r="AL1114" s="45"/>
    </row>
    <row r="1115" spans="1:38" hidden="1" outlineLevel="2" x14ac:dyDescent="0.25">
      <c r="A1115" s="45"/>
      <c r="B1115" s="54"/>
      <c r="C1115" s="47">
        <f t="shared" si="243"/>
        <v>3</v>
      </c>
      <c r="D1115" s="73"/>
      <c r="E1115" s="70"/>
      <c r="F1115" s="70" t="s">
        <v>2014</v>
      </c>
      <c r="G1115" s="73"/>
      <c r="H1115" s="76" t="s">
        <v>2015</v>
      </c>
      <c r="I1115" s="76"/>
      <c r="J1115" s="76"/>
      <c r="K1115" s="76"/>
      <c r="L1115" s="76"/>
      <c r="M1115" s="76"/>
      <c r="N1115" s="76"/>
      <c r="O1115" s="76"/>
      <c r="P1115" s="76"/>
      <c r="Q1115" s="76"/>
      <c r="R1115" s="76"/>
      <c r="S1115" s="76"/>
      <c r="T1115" s="76"/>
      <c r="U1115" s="97">
        <f>14.9/1000</f>
        <v>1.49E-2</v>
      </c>
      <c r="V1115" s="97">
        <f>14.9/1000</f>
        <v>1.49E-2</v>
      </c>
      <c r="W1115" s="97">
        <f>14.9/1000</f>
        <v>1.49E-2</v>
      </c>
      <c r="X1115" s="263">
        <f t="shared" si="263"/>
        <v>1.49E-2</v>
      </c>
      <c r="Y1115" s="97">
        <f>14.9/1000</f>
        <v>1.49E-2</v>
      </c>
      <c r="Z1115" s="263">
        <f t="shared" si="264"/>
        <v>1.49E-2</v>
      </c>
      <c r="AA1115" s="263">
        <f t="shared" si="264"/>
        <v>1.49E-2</v>
      </c>
      <c r="AB1115" s="263">
        <f t="shared" si="264"/>
        <v>1.49E-2</v>
      </c>
      <c r="AC1115" s="76"/>
      <c r="AD1115" s="76"/>
      <c r="AE1115" s="76"/>
      <c r="AF1115" s="97">
        <v>1</v>
      </c>
      <c r="AG1115" s="97">
        <v>1</v>
      </c>
      <c r="AH1115" s="73"/>
      <c r="AI1115" s="57"/>
      <c r="AJ1115" s="45"/>
      <c r="AK1115" s="45"/>
      <c r="AL1115" s="45"/>
    </row>
    <row r="1116" spans="1:38" hidden="1" outlineLevel="1" x14ac:dyDescent="0.25">
      <c r="A1116" s="45"/>
      <c r="B1116" s="54"/>
      <c r="C1116" s="47">
        <f>INT($C$29)+1</f>
        <v>2</v>
      </c>
      <c r="D1116" s="73"/>
      <c r="E1116" s="70"/>
      <c r="F1116" s="273" t="s">
        <v>1804</v>
      </c>
      <c r="G1116" s="73"/>
      <c r="H1116" s="275" t="s">
        <v>2755</v>
      </c>
      <c r="I1116" s="136"/>
      <c r="J1116" s="136" t="s">
        <v>1127</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hidden="1" outlineLevel="3" x14ac:dyDescent="0.25">
      <c r="A1117" s="45"/>
      <c r="B1117" s="54"/>
      <c r="C1117" s="47">
        <f t="shared" ref="C1117:C1303" si="265">INT($C$29)+3</f>
        <v>4</v>
      </c>
      <c r="D1117" s="73"/>
      <c r="E1117" s="70"/>
      <c r="F1117" s="70" t="s">
        <v>2016</v>
      </c>
      <c r="G1117" s="73"/>
      <c r="H1117" s="76" t="s">
        <v>2017</v>
      </c>
      <c r="I1117" s="96" t="s">
        <v>2446</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5"/>
        <v>4</v>
      </c>
      <c r="D1118" s="73"/>
      <c r="E1118" s="70"/>
      <c r="F1118" s="70" t="s">
        <v>2018</v>
      </c>
      <c r="G1118" s="73"/>
      <c r="H1118" s="76" t="s">
        <v>2019</v>
      </c>
      <c r="I1118" s="96" t="s">
        <v>2447</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5"/>
        <v>4</v>
      </c>
      <c r="D1119" s="73"/>
      <c r="E1119" s="70"/>
      <c r="F1119" s="70" t="s">
        <v>2020</v>
      </c>
      <c r="G1119" s="73"/>
      <c r="H1119" s="76" t="s">
        <v>2021</v>
      </c>
      <c r="I1119" s="96" t="s">
        <v>2448</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5"/>
        <v>4</v>
      </c>
      <c r="D1120" s="73"/>
      <c r="E1120" s="70"/>
      <c r="F1120" s="70" t="s">
        <v>2022</v>
      </c>
      <c r="G1120" s="73"/>
      <c r="H1120" s="76" t="s">
        <v>2481</v>
      </c>
      <c r="I1120" s="96" t="s">
        <v>2482</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5"/>
        <v>4</v>
      </c>
      <c r="D1121" s="73"/>
      <c r="E1121" s="70"/>
      <c r="F1121" s="70" t="s">
        <v>2024</v>
      </c>
      <c r="G1121" s="73"/>
      <c r="H1121" s="76" t="s">
        <v>2023</v>
      </c>
      <c r="I1121" s="96" t="s">
        <v>2449</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5"/>
        <v>4</v>
      </c>
      <c r="D1122" s="73"/>
      <c r="E1122" s="70"/>
      <c r="F1122" s="70" t="s">
        <v>2487</v>
      </c>
      <c r="G1122" s="73"/>
      <c r="H1122" s="76" t="s">
        <v>2025</v>
      </c>
      <c r="I1122" s="96" t="s">
        <v>2450</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5"/>
        <v>4</v>
      </c>
      <c r="D1123" s="73"/>
      <c r="E1123" s="70"/>
      <c r="F1123" s="70" t="s">
        <v>2488</v>
      </c>
      <c r="G1123" s="73"/>
      <c r="H1123" s="76" t="s">
        <v>2483</v>
      </c>
      <c r="I1123" s="96" t="s">
        <v>2484</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5"/>
        <v>4</v>
      </c>
      <c r="D1124" s="73"/>
      <c r="E1124" s="70"/>
      <c r="F1124" s="70" t="s">
        <v>2489</v>
      </c>
      <c r="G1124" s="73"/>
      <c r="H1124" s="76" t="s">
        <v>2485</v>
      </c>
      <c r="I1124" s="96" t="s">
        <v>2486</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5"/>
        <v>4</v>
      </c>
      <c r="D1125" s="73"/>
      <c r="E1125" s="70"/>
      <c r="F1125" s="70" t="str">
        <f>SUBSTITUTE(F1121,",4)",",8)")</f>
        <v>C(U2,0,8)</v>
      </c>
      <c r="G1125" s="73"/>
      <c r="H1125" s="76" t="s">
        <v>2853</v>
      </c>
      <c r="I1125" s="96" t="s">
        <v>2857</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5"/>
        <v>4</v>
      </c>
      <c r="D1126" s="73"/>
      <c r="E1126" s="70"/>
      <c r="F1126" s="70" t="str">
        <f>SUBSTITUTE(F1122,",5)",",9)")</f>
        <v>C(U2,0,9)</v>
      </c>
      <c r="G1126" s="73"/>
      <c r="H1126" s="76" t="s">
        <v>2854</v>
      </c>
      <c r="I1126" s="96" t="s">
        <v>2858</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5"/>
        <v>4</v>
      </c>
      <c r="D1127" s="73"/>
      <c r="E1127" s="70"/>
      <c r="F1127" s="70" t="str">
        <f>SUBSTITUTE(F1123,",6)",",10)")</f>
        <v>C(U2,0,10)</v>
      </c>
      <c r="G1127" s="73"/>
      <c r="H1127" s="76" t="s">
        <v>2855</v>
      </c>
      <c r="I1127" s="96" t="s">
        <v>2859</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5"/>
        <v>4</v>
      </c>
      <c r="D1128" s="73"/>
      <c r="E1128" s="70"/>
      <c r="F1128" s="70" t="str">
        <f>SUBSTITUTE(F1124,",7)",",11)")</f>
        <v>C(U2,0,11)</v>
      </c>
      <c r="G1128" s="73"/>
      <c r="H1128" s="76" t="s">
        <v>2856</v>
      </c>
      <c r="I1128" s="96" t="s">
        <v>2860</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5"/>
        <v>4</v>
      </c>
      <c r="D1129" s="73"/>
      <c r="E1129" s="70"/>
      <c r="F1129" s="70" t="s">
        <v>2026</v>
      </c>
      <c r="G1129" s="73"/>
      <c r="H1129" s="76" t="s">
        <v>2027</v>
      </c>
      <c r="I1129" s="96" t="s">
        <v>2451</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5"/>
        <v>4</v>
      </c>
      <c r="D1130" s="73"/>
      <c r="E1130" s="70"/>
      <c r="F1130" s="70" t="s">
        <v>2028</v>
      </c>
      <c r="G1130" s="73"/>
      <c r="H1130" s="76" t="s">
        <v>675</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5"/>
        <v>4</v>
      </c>
      <c r="D1131" s="73"/>
      <c r="E1131" s="70"/>
      <c r="F1131" s="70" t="s">
        <v>2029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5"/>
        <v>4</v>
      </c>
      <c r="D1132" s="73"/>
      <c r="E1132" s="70"/>
      <c r="F1132" s="70" t="s">
        <v>2030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5"/>
        <v>4</v>
      </c>
      <c r="D1133" s="73"/>
      <c r="E1133" s="70"/>
      <c r="F1133" s="70" t="s">
        <v>2031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5"/>
        <v>4</v>
      </c>
      <c r="D1134" s="73"/>
      <c r="E1134" s="70"/>
      <c r="F1134" s="70" t="s">
        <v>2032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c r="D1135" s="73"/>
      <c r="E1135" s="70"/>
      <c r="F1135" s="70" t="s">
        <v>2490</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c r="D1136" s="73"/>
      <c r="E1136" s="70"/>
      <c r="F1136" s="70" t="s">
        <v>2491</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c r="D1137" s="73"/>
      <c r="E1137" s="70"/>
      <c r="F1137" s="70" t="s">
        <v>2492</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5"/>
        <v>4</v>
      </c>
      <c r="D1142" s="73"/>
      <c r="E1142" s="70"/>
      <c r="F1142" s="70" t="s">
        <v>2033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5"/>
        <v>4</v>
      </c>
      <c r="D1143" s="73"/>
      <c r="E1143" s="70"/>
      <c r="F1143" s="70" t="s">
        <v>2034</v>
      </c>
      <c r="G1143" s="73"/>
      <c r="H1143" s="76" t="s">
        <v>675</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65"/>
        <v>4</v>
      </c>
      <c r="D1144" s="73"/>
      <c r="E1144" s="70"/>
      <c r="F1144" s="70" t="s">
        <v>2035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65"/>
        <v>4</v>
      </c>
      <c r="D1145" s="73"/>
      <c r="E1145" s="70"/>
      <c r="F1145" s="70" t="s">
        <v>2036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65"/>
        <v>4</v>
      </c>
      <c r="D1146" s="73"/>
      <c r="E1146" s="70"/>
      <c r="F1146" s="70" t="s">
        <v>2037</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65"/>
        <v>4</v>
      </c>
      <c r="D1147" s="73"/>
      <c r="E1147" s="70"/>
      <c r="F1147" s="70" t="s">
        <v>2038</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c r="D1148" s="73"/>
      <c r="E1148" s="70"/>
      <c r="F1148" s="70" t="s">
        <v>2493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2494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2495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65"/>
        <v>4</v>
      </c>
      <c r="D1155" s="73"/>
      <c r="E1155" s="70"/>
      <c r="F1155" s="70" t="s">
        <v>2039</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65"/>
        <v>4</v>
      </c>
      <c r="D1156" s="73"/>
      <c r="E1156" s="70"/>
      <c r="F1156" s="70" t="s">
        <v>2040</v>
      </c>
      <c r="G1156" s="73"/>
      <c r="H1156" s="76" t="s">
        <v>675</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65"/>
        <v>4</v>
      </c>
      <c r="D1157" s="73"/>
      <c r="E1157" s="70"/>
      <c r="F1157" s="70" t="s">
        <v>2041</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65"/>
        <v>4</v>
      </c>
      <c r="D1158" s="73"/>
      <c r="E1158" s="70"/>
      <c r="F1158" s="70" t="s">
        <v>2042</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65"/>
        <v>4</v>
      </c>
      <c r="D1159" s="73"/>
      <c r="E1159" s="70"/>
      <c r="F1159" s="70" t="s">
        <v>2043</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65"/>
        <v>4</v>
      </c>
      <c r="D1160" s="73"/>
      <c r="E1160" s="70"/>
      <c r="F1160" s="70" t="s">
        <v>2044</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c r="D1161" s="73"/>
      <c r="E1161" s="70"/>
      <c r="F1161" s="70" t="s">
        <v>2496</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c r="D1162" s="73"/>
      <c r="E1162" s="70"/>
      <c r="F1162" s="70" t="s">
        <v>2497</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c r="D1163" s="73"/>
      <c r="E1163" s="70"/>
      <c r="F1163" s="70" t="s">
        <v>2498</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65"/>
        <v>4</v>
      </c>
      <c r="D1168" s="73"/>
      <c r="E1168" s="70"/>
      <c r="F1168" s="70" t="s">
        <v>2045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65"/>
        <v>4</v>
      </c>
      <c r="D1169" s="73"/>
      <c r="E1169" s="70"/>
      <c r="F1169" s="70" t="s">
        <v>2046</v>
      </c>
      <c r="G1169" s="73"/>
      <c r="H1169" s="76" t="s">
        <v>675</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65"/>
        <v>4</v>
      </c>
      <c r="D1170" s="73"/>
      <c r="E1170" s="70"/>
      <c r="F1170" s="70" t="s">
        <v>2047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65"/>
        <v>4</v>
      </c>
      <c r="D1171" s="73"/>
      <c r="E1171" s="70"/>
      <c r="F1171" s="70" t="s">
        <v>2048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65"/>
        <v>4</v>
      </c>
      <c r="D1172" s="73"/>
      <c r="E1172" s="70"/>
      <c r="F1172" s="70" t="s">
        <v>2049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65"/>
        <v>4</v>
      </c>
      <c r="D1173" s="73"/>
      <c r="E1173" s="70"/>
      <c r="F1173" s="70" t="s">
        <v>2050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c r="D1174" s="73"/>
      <c r="E1174" s="70"/>
      <c r="F1174" s="70" t="s">
        <v>2520</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c r="D1175" s="73"/>
      <c r="E1175" s="70"/>
      <c r="F1175" s="70" t="s">
        <v>2521</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2522</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65"/>
        <v>4</v>
      </c>
      <c r="D1181" s="73"/>
      <c r="E1181" s="70"/>
      <c r="F1181" s="70" t="s">
        <v>2051</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65"/>
        <v>4</v>
      </c>
      <c r="D1182" s="73"/>
      <c r="E1182" s="70"/>
      <c r="F1182" s="70" t="s">
        <v>2052</v>
      </c>
      <c r="G1182" s="73"/>
      <c r="H1182" s="76" t="s">
        <v>675</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65"/>
        <v>4</v>
      </c>
      <c r="D1183" s="73"/>
      <c r="E1183" s="70"/>
      <c r="F1183" s="70" t="s">
        <v>2053</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65"/>
        <v>4</v>
      </c>
      <c r="D1184" s="73"/>
      <c r="E1184" s="70"/>
      <c r="F1184" s="70" t="s">
        <v>2054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65"/>
        <v>4</v>
      </c>
      <c r="D1185" s="73"/>
      <c r="E1185" s="70"/>
      <c r="F1185" s="70" t="s">
        <v>2055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65"/>
        <v>4</v>
      </c>
      <c r="D1186" s="73"/>
      <c r="E1186" s="70"/>
      <c r="F1186" s="70" t="s">
        <v>2056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2523</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2524</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2525</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65"/>
        <v>4</v>
      </c>
      <c r="D1194" s="73"/>
      <c r="E1194" s="70"/>
      <c r="F1194" s="70" t="s">
        <v>2057</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65"/>
        <v>4</v>
      </c>
      <c r="D1195" s="73"/>
      <c r="E1195" s="70"/>
      <c r="F1195" s="70" t="s">
        <v>2058</v>
      </c>
      <c r="G1195" s="73"/>
      <c r="H1195" s="76" t="s">
        <v>675</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65"/>
        <v>4</v>
      </c>
      <c r="D1196" s="73"/>
      <c r="E1196" s="70"/>
      <c r="F1196" s="70" t="s">
        <v>2059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65"/>
        <v>4</v>
      </c>
      <c r="D1197" s="73"/>
      <c r="E1197" s="70"/>
      <c r="F1197" s="70" t="s">
        <v>2060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65"/>
        <v>4</v>
      </c>
      <c r="D1198" s="73"/>
      <c r="E1198" s="70"/>
      <c r="F1198" s="70" t="s">
        <v>2061</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65"/>
        <v>4</v>
      </c>
      <c r="D1199" s="73"/>
      <c r="E1199" s="70"/>
      <c r="F1199" s="70" t="s">
        <v>2062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2526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2527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2528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65"/>
        <v>4</v>
      </c>
      <c r="D1207" s="73"/>
      <c r="E1207" s="70"/>
      <c r="F1207" s="70" t="s">
        <v>2063</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65"/>
        <v>4</v>
      </c>
      <c r="D1208" s="73"/>
      <c r="E1208" s="70"/>
      <c r="F1208" s="70" t="s">
        <v>2064</v>
      </c>
      <c r="G1208" s="73"/>
      <c r="H1208" s="76" t="s">
        <v>675</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65"/>
        <v>4</v>
      </c>
      <c r="D1209" s="73"/>
      <c r="E1209" s="70"/>
      <c r="F1209" s="70" t="s">
        <v>2065</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65"/>
        <v>4</v>
      </c>
      <c r="D1210" s="73"/>
      <c r="E1210" s="70"/>
      <c r="F1210" s="70" t="s">
        <v>2066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65"/>
        <v>4</v>
      </c>
      <c r="D1211" s="73"/>
      <c r="E1211" s="70"/>
      <c r="F1211" s="70" t="s">
        <v>2067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65"/>
        <v>4</v>
      </c>
      <c r="D1212" s="73"/>
      <c r="E1212" s="70"/>
      <c r="F1212" s="70" t="s">
        <v>2068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2529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2530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2531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65"/>
        <v>4</v>
      </c>
      <c r="D1220" s="73"/>
      <c r="E1220" s="442"/>
      <c r="F1220" s="442" t="s">
        <v>2069</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hidden="1" outlineLevel="2" x14ac:dyDescent="0.25">
      <c r="A1221" s="45"/>
      <c r="B1221" s="54"/>
      <c r="C1221" s="47">
        <f t="shared" ref="C1221:C1233" si="266">INT($C$29)+2</f>
        <v>3</v>
      </c>
      <c r="D1221" s="73"/>
      <c r="E1221" s="446"/>
      <c r="F1221" s="446" t="s">
        <v>2070</v>
      </c>
      <c r="G1221" s="447"/>
      <c r="H1221" s="189" t="s">
        <v>2071</v>
      </c>
      <c r="I1221" s="189"/>
      <c r="J1221" s="189"/>
      <c r="K1221" s="189"/>
      <c r="L1221" s="189"/>
      <c r="M1221" s="189"/>
      <c r="N1221" s="189"/>
      <c r="O1221" s="189"/>
      <c r="P1221" s="189"/>
      <c r="Q1221" s="189"/>
      <c r="R1221" s="189"/>
      <c r="S1221" s="189"/>
      <c r="T1221" s="189"/>
      <c r="U1221" s="448">
        <v>145.22200000000001</v>
      </c>
      <c r="V1221" s="449">
        <f t="shared" ref="V1221" si="267">U1221</f>
        <v>145.22200000000001</v>
      </c>
      <c r="W1221" s="449">
        <f t="shared" ref="W1221" si="268">V1221</f>
        <v>145.22200000000001</v>
      </c>
      <c r="X1221" s="449">
        <f t="shared" ref="X1221:X1223" si="269">Y1221</f>
        <v>178.5</v>
      </c>
      <c r="Y1221" s="448">
        <v>178.5</v>
      </c>
      <c r="Z1221" s="449">
        <f t="shared" ref="Z1221:Z1223" si="270">Y1221</f>
        <v>178.5</v>
      </c>
      <c r="AA1221" s="449">
        <f t="shared" ref="AA1221:AA1223" si="271">Z1221</f>
        <v>178.5</v>
      </c>
      <c r="AB1221" s="449">
        <f t="shared" ref="AB1221:AB1223" si="272">AA1221</f>
        <v>178.5</v>
      </c>
      <c r="AC1221" s="189"/>
      <c r="AD1221" s="448" t="s">
        <v>2689</v>
      </c>
      <c r="AE1221" s="189"/>
      <c r="AF1221" s="448">
        <v>1</v>
      </c>
      <c r="AG1221" s="448">
        <v>1</v>
      </c>
      <c r="AH1221" s="73"/>
      <c r="AI1221" s="57"/>
      <c r="AJ1221" s="45"/>
      <c r="AK1221" s="45"/>
      <c r="AL1221" s="45"/>
    </row>
    <row r="1222" spans="1:38" hidden="1" outlineLevel="2" x14ac:dyDescent="0.25">
      <c r="A1222" s="45"/>
      <c r="B1222" s="54"/>
      <c r="C1222" s="47">
        <f t="shared" si="266"/>
        <v>3</v>
      </c>
      <c r="D1222" s="73"/>
      <c r="E1222" s="70"/>
      <c r="F1222" s="70" t="s">
        <v>2072</v>
      </c>
      <c r="G1222" s="242"/>
      <c r="H1222" s="76" t="s">
        <v>2073</v>
      </c>
      <c r="I1222" s="76"/>
      <c r="J1222" s="76"/>
      <c r="K1222" s="76"/>
      <c r="L1222" s="76"/>
      <c r="M1222" s="76"/>
      <c r="N1222" s="76"/>
      <c r="O1222" s="76"/>
      <c r="P1222" s="76"/>
      <c r="Q1222" s="76"/>
      <c r="R1222" s="76"/>
      <c r="S1222" s="76"/>
      <c r="T1222" s="76"/>
      <c r="U1222" s="97">
        <v>-604.5421</v>
      </c>
      <c r="V1222" s="263">
        <f t="shared" ref="V1222:V1223" si="273">U1222</f>
        <v>-604.5421</v>
      </c>
      <c r="W1222" s="263">
        <f t="shared" ref="W1222:W1223" si="274">V1222</f>
        <v>-604.5421</v>
      </c>
      <c r="X1222" s="444">
        <f t="shared" si="269"/>
        <v>-851.4</v>
      </c>
      <c r="Y1222" s="97">
        <v>-851.4</v>
      </c>
      <c r="Z1222" s="444">
        <f t="shared" si="270"/>
        <v>-851.4</v>
      </c>
      <c r="AA1222" s="444">
        <f t="shared" si="271"/>
        <v>-851.4</v>
      </c>
      <c r="AB1222" s="444">
        <f t="shared" si="272"/>
        <v>-851.4</v>
      </c>
      <c r="AC1222" s="76"/>
      <c r="AD1222" s="76"/>
      <c r="AE1222" s="76"/>
      <c r="AF1222" s="97">
        <v>1</v>
      </c>
      <c r="AG1222" s="97">
        <v>1</v>
      </c>
      <c r="AH1222" s="73"/>
      <c r="AI1222" s="57"/>
      <c r="AJ1222" s="45"/>
      <c r="AK1222" s="45"/>
      <c r="AL1222" s="45"/>
    </row>
    <row r="1223" spans="1:38" hidden="1" outlineLevel="2" collapsed="1" x14ac:dyDescent="0.25">
      <c r="A1223" s="45"/>
      <c r="B1223" s="54"/>
      <c r="C1223" s="47">
        <f t="shared" si="266"/>
        <v>3</v>
      </c>
      <c r="D1223" s="73"/>
      <c r="E1223" s="70"/>
      <c r="F1223" s="70" t="s">
        <v>2074</v>
      </c>
      <c r="G1223" s="242"/>
      <c r="H1223" s="76" t="s">
        <v>2075</v>
      </c>
      <c r="I1223" s="76"/>
      <c r="J1223" s="76"/>
      <c r="K1223" s="76"/>
      <c r="L1223" s="76"/>
      <c r="M1223" s="76"/>
      <c r="N1223" s="76"/>
      <c r="O1223" s="76"/>
      <c r="P1223" s="76"/>
      <c r="Q1223" s="76"/>
      <c r="R1223" s="76"/>
      <c r="S1223" s="76"/>
      <c r="T1223" s="76"/>
      <c r="U1223" s="97">
        <v>-7.9950000000000004E-3</v>
      </c>
      <c r="V1223" s="263">
        <f t="shared" si="273"/>
        <v>-7.9950000000000004E-3</v>
      </c>
      <c r="W1223" s="263">
        <f t="shared" si="274"/>
        <v>-7.9950000000000004E-3</v>
      </c>
      <c r="X1223" s="444">
        <f t="shared" si="269"/>
        <v>-1.761E-3</v>
      </c>
      <c r="Y1223" s="97">
        <v>-1.761E-3</v>
      </c>
      <c r="Z1223" s="444">
        <f t="shared" si="270"/>
        <v>-1.761E-3</v>
      </c>
      <c r="AA1223" s="444">
        <f t="shared" si="271"/>
        <v>-1.761E-3</v>
      </c>
      <c r="AB1223" s="444">
        <f t="shared" si="272"/>
        <v>-1.761E-3</v>
      </c>
      <c r="AC1223" s="76"/>
      <c r="AD1223" s="76"/>
      <c r="AE1223" s="76"/>
      <c r="AF1223" s="97">
        <v>1</v>
      </c>
      <c r="AG1223" s="97">
        <v>1</v>
      </c>
      <c r="AH1223" s="73"/>
      <c r="AI1223" s="57"/>
      <c r="AJ1223" s="45"/>
      <c r="AK1223" s="45"/>
      <c r="AL1223" s="45"/>
    </row>
    <row r="1224" spans="1:38" hidden="1" outlineLevel="3" x14ac:dyDescent="0.25">
      <c r="A1224" s="45"/>
      <c r="B1224" s="54"/>
      <c r="C1224" s="47">
        <f t="shared" si="265"/>
        <v>4</v>
      </c>
      <c r="D1224" s="73"/>
      <c r="E1224" s="70"/>
      <c r="F1224" s="70" t="s">
        <v>2076</v>
      </c>
      <c r="G1224" s="242"/>
      <c r="H1224" s="76" t="s">
        <v>2584</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x14ac:dyDescent="0.25">
      <c r="A1225" s="45"/>
      <c r="B1225" s="54"/>
      <c r="C1225" s="47">
        <f t="shared" si="266"/>
        <v>3</v>
      </c>
      <c r="D1225" s="73"/>
      <c r="E1225" s="70"/>
      <c r="F1225" s="70" t="s">
        <v>2078</v>
      </c>
      <c r="G1225" s="242"/>
      <c r="H1225" s="76" t="s">
        <v>2077</v>
      </c>
      <c r="I1225" s="76"/>
      <c r="J1225" s="76"/>
      <c r="K1225" s="76"/>
      <c r="L1225" s="76"/>
      <c r="M1225" s="76"/>
      <c r="N1225" s="76"/>
      <c r="O1225" s="76"/>
      <c r="P1225" s="76"/>
      <c r="Q1225" s="76"/>
      <c r="R1225" s="76"/>
      <c r="S1225" s="76"/>
      <c r="T1225" s="76"/>
      <c r="U1225" s="97">
        <f>0.001337*0</f>
        <v>0</v>
      </c>
      <c r="V1225" s="263">
        <f t="shared" ref="V1225:V1226" si="275">U1225</f>
        <v>0</v>
      </c>
      <c r="W1225" s="263">
        <f t="shared" ref="W1225:W1226" si="276">V1225</f>
        <v>0</v>
      </c>
      <c r="X1225" s="444">
        <f t="shared" ref="X1225:X1226" si="277">Y1225</f>
        <v>0</v>
      </c>
      <c r="Y1225" s="97">
        <v>0</v>
      </c>
      <c r="Z1225" s="444">
        <f t="shared" ref="Z1225:Z1226" si="278">Y1225</f>
        <v>0</v>
      </c>
      <c r="AA1225" s="444">
        <f t="shared" ref="AA1225:AA1226" si="279">Z1225</f>
        <v>0</v>
      </c>
      <c r="AB1225" s="444">
        <f t="shared" ref="AB1225:AB1226" si="280">AA1225</f>
        <v>0</v>
      </c>
      <c r="AC1225" s="76"/>
      <c r="AD1225" s="76"/>
      <c r="AE1225" s="76"/>
      <c r="AF1225" s="97">
        <v>1</v>
      </c>
      <c r="AG1225" s="97">
        <v>1</v>
      </c>
      <c r="AH1225" s="73"/>
      <c r="AI1225" s="57"/>
      <c r="AJ1225" s="45"/>
      <c r="AK1225" s="45"/>
      <c r="AL1225" s="45"/>
    </row>
    <row r="1226" spans="1:38" hidden="1" outlineLevel="2" collapsed="1" x14ac:dyDescent="0.25">
      <c r="A1226" s="45"/>
      <c r="B1226" s="54"/>
      <c r="C1226" s="47">
        <f t="shared" si="266"/>
        <v>3</v>
      </c>
      <c r="D1226" s="73"/>
      <c r="E1226" s="70"/>
      <c r="F1226" s="70" t="s">
        <v>2587</v>
      </c>
      <c r="G1226" s="242"/>
      <c r="H1226" s="76" t="s">
        <v>2079</v>
      </c>
      <c r="I1226" s="76"/>
      <c r="J1226" s="76"/>
      <c r="K1226" s="76"/>
      <c r="L1226" s="76"/>
      <c r="M1226" s="76"/>
      <c r="N1226" s="76"/>
      <c r="O1226" s="76"/>
      <c r="P1226" s="76"/>
      <c r="Q1226" s="76"/>
      <c r="R1226" s="76"/>
      <c r="S1226" s="76"/>
      <c r="T1226" s="76"/>
      <c r="U1226" s="97">
        <f>-0.000000272*0</f>
        <v>0</v>
      </c>
      <c r="V1226" s="263">
        <f t="shared" si="275"/>
        <v>0</v>
      </c>
      <c r="W1226" s="263">
        <f t="shared" si="276"/>
        <v>0</v>
      </c>
      <c r="X1226" s="444">
        <f t="shared" si="277"/>
        <v>0</v>
      </c>
      <c r="Y1226" s="97">
        <v>0</v>
      </c>
      <c r="Z1226" s="444">
        <f t="shared" si="278"/>
        <v>0</v>
      </c>
      <c r="AA1226" s="444">
        <f t="shared" si="279"/>
        <v>0</v>
      </c>
      <c r="AB1226" s="444">
        <f t="shared" si="280"/>
        <v>0</v>
      </c>
      <c r="AC1226" s="76"/>
      <c r="AD1226" s="76"/>
      <c r="AE1226" s="76"/>
      <c r="AF1226" s="97">
        <v>1</v>
      </c>
      <c r="AG1226" s="97">
        <v>1</v>
      </c>
      <c r="AH1226" s="73"/>
      <c r="AI1226" s="57"/>
      <c r="AJ1226" s="45"/>
      <c r="AK1226" s="45"/>
      <c r="AL1226" s="45"/>
    </row>
    <row r="1227" spans="1:38" hidden="1" outlineLevel="3" x14ac:dyDescent="0.25">
      <c r="A1227" s="45"/>
      <c r="B1227" s="54"/>
      <c r="C1227" s="47">
        <f t="shared" si="265"/>
        <v>4</v>
      </c>
      <c r="D1227" s="73"/>
      <c r="E1227" s="70"/>
      <c r="F1227" s="70" t="s">
        <v>2588</v>
      </c>
      <c r="G1227" s="242"/>
      <c r="H1227" s="76" t="s">
        <v>2585</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65"/>
        <v>4</v>
      </c>
      <c r="D1228" s="73"/>
      <c r="E1228" s="70"/>
      <c r="F1228" s="70" t="s">
        <v>2589</v>
      </c>
      <c r="G1228" s="242"/>
      <c r="H1228" s="76" t="s">
        <v>2586</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65"/>
        <v>4</v>
      </c>
      <c r="D1229" s="73"/>
      <c r="E1229" s="70"/>
      <c r="F1229" s="70" t="str">
        <f>SUBSTITUTE(F1225,",4)",",8)")</f>
        <v>C(U2,8,8)</v>
      </c>
      <c r="G1229" s="73"/>
      <c r="H1229" s="76" t="s">
        <v>2853</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65"/>
        <v>4</v>
      </c>
      <c r="D1230" s="73"/>
      <c r="E1230" s="70"/>
      <c r="F1230" s="70" t="str">
        <f>SUBSTITUTE(F1226,",5)",",9)")</f>
        <v>C(U2,8,9)</v>
      </c>
      <c r="G1230" s="73"/>
      <c r="H1230" s="76" t="s">
        <v>2854</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65"/>
        <v>4</v>
      </c>
      <c r="D1231" s="73"/>
      <c r="E1231" s="70"/>
      <c r="F1231" s="70" t="str">
        <f>SUBSTITUTE(F1227,",6)",",10)")</f>
        <v>C(U2,8,10)</v>
      </c>
      <c r="G1231" s="73"/>
      <c r="H1231" s="76" t="s">
        <v>2855</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65"/>
        <v>4</v>
      </c>
      <c r="D1232" s="73"/>
      <c r="E1232" s="70"/>
      <c r="F1232" s="70" t="str">
        <f>SUBSTITUTE(F1228,",7)",",11)")</f>
        <v>C(U2,8,11)</v>
      </c>
      <c r="G1232" s="73"/>
      <c r="H1232" s="76" t="s">
        <v>2856</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2" collapsed="1" x14ac:dyDescent="0.25">
      <c r="A1233" s="45"/>
      <c r="B1233" s="54"/>
      <c r="C1233" s="47">
        <f t="shared" si="266"/>
        <v>3</v>
      </c>
      <c r="D1233" s="73"/>
      <c r="E1233" s="450"/>
      <c r="F1233" s="450" t="s">
        <v>2080</v>
      </c>
      <c r="G1233" s="451"/>
      <c r="H1233" s="192" t="s">
        <v>2756</v>
      </c>
      <c r="I1233" s="192"/>
      <c r="J1233" s="192"/>
      <c r="K1233" s="192"/>
      <c r="L1233" s="192"/>
      <c r="M1233" s="192"/>
      <c r="N1233" s="192"/>
      <c r="O1233" s="192"/>
      <c r="P1233" s="192"/>
      <c r="Q1233" s="192"/>
      <c r="R1233" s="192"/>
      <c r="S1233" s="192"/>
      <c r="T1233" s="192"/>
      <c r="U1233" s="453">
        <v>1.7397800000000001</v>
      </c>
      <c r="V1233" s="454">
        <f t="shared" ref="V1233" si="281">U1233</f>
        <v>1.7397800000000001</v>
      </c>
      <c r="W1233" s="454">
        <f t="shared" ref="W1233" si="282">V1233</f>
        <v>1.7397800000000001</v>
      </c>
      <c r="X1233" s="454">
        <f t="shared" ref="X1233" si="283">Y1233</f>
        <v>-4.3544999999999998</v>
      </c>
      <c r="Y1233" s="453">
        <v>-4.3544999999999998</v>
      </c>
      <c r="Z1233" s="454">
        <f t="shared" ref="Z1233" si="284">Y1233</f>
        <v>-4.3544999999999998</v>
      </c>
      <c r="AA1233" s="454">
        <f t="shared" ref="AA1233" si="285">Z1233</f>
        <v>-4.3544999999999998</v>
      </c>
      <c r="AB1233" s="454">
        <f t="shared" ref="AB1233" si="286">AA1233</f>
        <v>-4.3544999999999998</v>
      </c>
      <c r="AC1233" s="192"/>
      <c r="AD1233" s="192"/>
      <c r="AE1233" s="192"/>
      <c r="AF1233" s="453">
        <v>1</v>
      </c>
      <c r="AG1233" s="453">
        <v>1</v>
      </c>
      <c r="AH1233" s="73"/>
      <c r="AI1233" s="57"/>
      <c r="AJ1233" s="45"/>
      <c r="AK1233" s="45"/>
      <c r="AL1233" s="45"/>
    </row>
    <row r="1234" spans="1:38" hidden="1" outlineLevel="3" x14ac:dyDescent="0.25">
      <c r="A1234" s="45"/>
      <c r="B1234" s="54"/>
      <c r="C1234" s="47">
        <f t="shared" si="265"/>
        <v>4</v>
      </c>
      <c r="D1234" s="73"/>
      <c r="E1234" s="443"/>
      <c r="F1234" s="443" t="s">
        <v>2081</v>
      </c>
      <c r="G1234" s="73"/>
      <c r="H1234" s="105" t="s">
        <v>675</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hidden="1" outlineLevel="3" x14ac:dyDescent="0.25">
      <c r="A1235" s="45"/>
      <c r="B1235" s="54"/>
      <c r="C1235" s="47">
        <f t="shared" si="265"/>
        <v>4</v>
      </c>
      <c r="D1235" s="73"/>
      <c r="E1235" s="70"/>
      <c r="F1235" s="70" t="s">
        <v>2082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65"/>
        <v>4</v>
      </c>
      <c r="D1236" s="73"/>
      <c r="E1236" s="70"/>
      <c r="F1236" s="70" t="s">
        <v>2083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65"/>
        <v>4</v>
      </c>
      <c r="D1237" s="73"/>
      <c r="E1237" s="70"/>
      <c r="F1237" s="70" t="s">
        <v>2084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65"/>
        <v>4</v>
      </c>
      <c r="D1238" s="73"/>
      <c r="E1238" s="70"/>
      <c r="F1238" s="70" t="s">
        <v>2085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2532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2533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2534</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5"/>
        <v>4</v>
      </c>
      <c r="D1246" s="73"/>
      <c r="E1246" s="70"/>
      <c r="F1246" s="70" t="s">
        <v>2086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5"/>
        <v>4</v>
      </c>
      <c r="D1247" s="73"/>
      <c r="E1247" s="70"/>
      <c r="F1247" s="70" t="s">
        <v>2087</v>
      </c>
      <c r="G1247" s="73"/>
      <c r="H1247" s="76" t="s">
        <v>675</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65"/>
        <v>4</v>
      </c>
      <c r="D1248" s="73"/>
      <c r="E1248" s="70"/>
      <c r="F1248" s="70" t="s">
        <v>2088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65"/>
        <v>4</v>
      </c>
      <c r="D1249" s="73"/>
      <c r="E1249" s="70"/>
      <c r="F1249" s="70" t="s">
        <v>2089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65"/>
        <v>4</v>
      </c>
      <c r="D1250" s="73"/>
      <c r="E1250" s="70"/>
      <c r="F1250" s="70" t="s">
        <v>2090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5"/>
        <v>4</v>
      </c>
      <c r="D1251" s="73"/>
      <c r="E1251" s="70"/>
      <c r="F1251" s="70" t="s">
        <v>2091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2535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2536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2537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65"/>
        <v>4</v>
      </c>
      <c r="D1259" s="73"/>
      <c r="E1259" s="70"/>
      <c r="F1259" s="70" t="s">
        <v>2092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5"/>
        <v>4</v>
      </c>
      <c r="D1260" s="73"/>
      <c r="E1260" s="70"/>
      <c r="F1260" s="70" t="s">
        <v>2093</v>
      </c>
      <c r="G1260" s="73"/>
      <c r="H1260" s="76" t="s">
        <v>675</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5"/>
        <v>4</v>
      </c>
      <c r="D1261" s="73"/>
      <c r="E1261" s="70"/>
      <c r="F1261" s="70" t="s">
        <v>2094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5"/>
        <v>4</v>
      </c>
      <c r="D1262" s="73"/>
      <c r="E1262" s="70"/>
      <c r="F1262" s="70" t="s">
        <v>2095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5"/>
        <v>4</v>
      </c>
      <c r="D1263" s="73"/>
      <c r="E1263" s="70"/>
      <c r="F1263" s="70" t="s">
        <v>2096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5"/>
        <v>4</v>
      </c>
      <c r="D1264" s="73"/>
      <c r="E1264" s="70"/>
      <c r="F1264" s="70" t="s">
        <v>2097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2538</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2539</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2540</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5"/>
        <v>4</v>
      </c>
      <c r="D1272" s="73"/>
      <c r="E1272" s="70"/>
      <c r="F1272" s="70" t="s">
        <v>2098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5"/>
        <v>4</v>
      </c>
      <c r="D1273" s="73"/>
      <c r="E1273" s="70"/>
      <c r="F1273" s="70" t="s">
        <v>2099</v>
      </c>
      <c r="G1273" s="73"/>
      <c r="H1273" s="76" t="s">
        <v>675</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5"/>
        <v>4</v>
      </c>
      <c r="D1274" s="73"/>
      <c r="E1274" s="70"/>
      <c r="F1274" s="70" t="s">
        <v>2100</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65"/>
        <v>4</v>
      </c>
      <c r="D1275" s="73"/>
      <c r="E1275" s="70"/>
      <c r="F1275" s="70" t="s">
        <v>2101</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65"/>
        <v>4</v>
      </c>
      <c r="D1276" s="73"/>
      <c r="E1276" s="70"/>
      <c r="F1276" s="70" t="s">
        <v>2102</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65"/>
        <v>4</v>
      </c>
      <c r="D1277" s="73"/>
      <c r="E1277" s="70"/>
      <c r="F1277" s="70" t="s">
        <v>2103</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c r="D1278" s="73"/>
      <c r="E1278" s="70"/>
      <c r="F1278" s="70" t="s">
        <v>2541</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2542</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2543</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65"/>
        <v>4</v>
      </c>
      <c r="D1285" s="73"/>
      <c r="E1285" s="70"/>
      <c r="F1285" s="70" t="s">
        <v>2104</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65"/>
        <v>4</v>
      </c>
      <c r="D1286" s="73"/>
      <c r="E1286" s="70"/>
      <c r="F1286" s="70" t="s">
        <v>2105</v>
      </c>
      <c r="G1286" s="73"/>
      <c r="H1286" s="76" t="s">
        <v>675</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5"/>
        <v>4</v>
      </c>
      <c r="D1287" s="73"/>
      <c r="E1287" s="70"/>
      <c r="F1287" s="70" t="s">
        <v>2106</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65"/>
        <v>4</v>
      </c>
      <c r="D1288" s="73"/>
      <c r="E1288" s="70"/>
      <c r="F1288" s="70" t="s">
        <v>2107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65"/>
        <v>4</v>
      </c>
      <c r="D1289" s="73"/>
      <c r="E1289" s="70"/>
      <c r="F1289" s="70" t="s">
        <v>2108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65"/>
        <v>4</v>
      </c>
      <c r="D1290" s="73"/>
      <c r="E1290" s="70"/>
      <c r="F1290" s="70" t="s">
        <v>2109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2544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2545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2546</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5"/>
        <v>4</v>
      </c>
      <c r="D1298" s="73"/>
      <c r="E1298" s="70"/>
      <c r="F1298" s="70" t="s">
        <v>2110</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5"/>
        <v>4</v>
      </c>
      <c r="D1299" s="73"/>
      <c r="E1299" s="70"/>
      <c r="F1299" s="70" t="s">
        <v>2111</v>
      </c>
      <c r="G1299" s="73"/>
      <c r="H1299" s="76" t="s">
        <v>675</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5"/>
        <v>4</v>
      </c>
      <c r="D1300" s="73"/>
      <c r="E1300" s="70"/>
      <c r="F1300" s="70" t="s">
        <v>2112</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5"/>
        <v>4</v>
      </c>
      <c r="D1301" s="73"/>
      <c r="E1301" s="70"/>
      <c r="F1301" s="70" t="s">
        <v>2113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5"/>
        <v>4</v>
      </c>
      <c r="D1302" s="73"/>
      <c r="E1302" s="70"/>
      <c r="F1302" s="70" t="s">
        <v>2114</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65"/>
        <v>4</v>
      </c>
      <c r="D1303" s="73"/>
      <c r="E1303" s="70"/>
      <c r="F1303" s="70" t="s">
        <v>2115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2547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2548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2549</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ref="C1311:C1402" si="288">INT($C$29)+3</f>
        <v>4</v>
      </c>
      <c r="D1311" s="73"/>
      <c r="E1311" s="70"/>
      <c r="F1311" s="70" t="s">
        <v>2116</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8"/>
        <v>4</v>
      </c>
      <c r="D1312" s="73"/>
      <c r="E1312" s="70"/>
      <c r="F1312" s="70" t="s">
        <v>2117</v>
      </c>
      <c r="G1312" s="73"/>
      <c r="H1312" s="76" t="s">
        <v>675</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8"/>
        <v>4</v>
      </c>
      <c r="D1313" s="73"/>
      <c r="E1313" s="70"/>
      <c r="F1313" s="70" t="s">
        <v>2118</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8"/>
        <v>4</v>
      </c>
      <c r="D1314" s="73"/>
      <c r="E1314" s="70"/>
      <c r="F1314" s="70" t="s">
        <v>2119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8"/>
        <v>4</v>
      </c>
      <c r="D1315" s="73"/>
      <c r="E1315" s="70"/>
      <c r="F1315" s="70" t="s">
        <v>2120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8"/>
        <v>4</v>
      </c>
      <c r="D1316" s="73"/>
      <c r="E1316" s="70"/>
      <c r="F1316" s="70" t="s">
        <v>2121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2550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2551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2552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8"/>
        <v>4</v>
      </c>
      <c r="D1324" s="73"/>
      <c r="E1324" s="70"/>
      <c r="F1324" s="70" t="s">
        <v>2122</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8"/>
        <v>4</v>
      </c>
      <c r="D1325" s="73"/>
      <c r="E1325" s="70"/>
      <c r="F1325" s="70" t="s">
        <v>2123</v>
      </c>
      <c r="G1325" s="73"/>
      <c r="H1325" s="76" t="s">
        <v>675</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8"/>
        <v>4</v>
      </c>
      <c r="D1326" s="73"/>
      <c r="E1326" s="70"/>
      <c r="F1326" s="70" t="s">
        <v>2124</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8"/>
        <v>4</v>
      </c>
      <c r="D1327" s="73"/>
      <c r="E1327" s="70"/>
      <c r="F1327" s="70" t="s">
        <v>2125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8"/>
        <v>4</v>
      </c>
      <c r="D1328" s="73"/>
      <c r="E1328" s="70"/>
      <c r="F1328" s="70" t="s">
        <v>2126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8"/>
        <v>4</v>
      </c>
      <c r="D1329" s="73"/>
      <c r="E1329" s="70"/>
      <c r="F1329" s="70" t="s">
        <v>2127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2553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2554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2555</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8"/>
        <v>4</v>
      </c>
      <c r="D1337" s="73"/>
      <c r="E1337" s="70"/>
      <c r="F1337" s="70" t="s">
        <v>2128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8"/>
        <v>4</v>
      </c>
      <c r="D1338" s="73"/>
      <c r="E1338" s="70"/>
      <c r="F1338" s="70" t="s">
        <v>2129</v>
      </c>
      <c r="G1338" s="73"/>
      <c r="H1338" s="76" t="s">
        <v>675</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8"/>
        <v>4</v>
      </c>
      <c r="D1339" s="73"/>
      <c r="E1339" s="70"/>
      <c r="F1339" s="70" t="s">
        <v>2130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8"/>
        <v>4</v>
      </c>
      <c r="D1340" s="73"/>
      <c r="E1340" s="70"/>
      <c r="F1340" s="70" t="s">
        <v>2131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8"/>
        <v>4</v>
      </c>
      <c r="D1341" s="73"/>
      <c r="E1341" s="70"/>
      <c r="F1341" s="70" t="s">
        <v>2132</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8"/>
        <v>4</v>
      </c>
      <c r="D1342" s="73"/>
      <c r="E1342" s="70"/>
      <c r="F1342" s="70" t="s">
        <v>2133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2556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2557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2558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8"/>
        <v>4</v>
      </c>
      <c r="D1350" s="73"/>
      <c r="E1350" s="70"/>
      <c r="F1350" s="70" t="s">
        <v>2134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8"/>
        <v>4</v>
      </c>
      <c r="D1351" s="73"/>
      <c r="E1351" s="70"/>
      <c r="F1351" s="70" t="s">
        <v>2135</v>
      </c>
      <c r="G1351" s="73"/>
      <c r="H1351" s="76" t="s">
        <v>675</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8"/>
        <v>4</v>
      </c>
      <c r="D1352" s="73"/>
      <c r="E1352" s="70"/>
      <c r="F1352" s="70" t="s">
        <v>2136</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8"/>
        <v>4</v>
      </c>
      <c r="D1353" s="73"/>
      <c r="E1353" s="70"/>
      <c r="F1353" s="70" t="s">
        <v>2137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8"/>
        <v>4</v>
      </c>
      <c r="D1354" s="73"/>
      <c r="E1354" s="70"/>
      <c r="F1354" s="70" t="s">
        <v>2138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8"/>
        <v>4</v>
      </c>
      <c r="D1355" s="73"/>
      <c r="E1355" s="70"/>
      <c r="F1355" s="70" t="s">
        <v>2139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2559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2560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2561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288"/>
        <v>4</v>
      </c>
      <c r="D1363" s="73"/>
      <c r="E1363" s="70"/>
      <c r="F1363" s="70" t="s">
        <v>2140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288"/>
        <v>4</v>
      </c>
      <c r="D1364" s="73"/>
      <c r="E1364" s="70"/>
      <c r="F1364" s="70" t="s">
        <v>2141</v>
      </c>
      <c r="G1364" s="73"/>
      <c r="H1364" s="76" t="s">
        <v>675</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88"/>
        <v>4</v>
      </c>
      <c r="D1365" s="73"/>
      <c r="E1365" s="70"/>
      <c r="F1365" s="70" t="s">
        <v>2142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88"/>
        <v>4</v>
      </c>
      <c r="D1366" s="73"/>
      <c r="E1366" s="70"/>
      <c r="F1366" s="70" t="s">
        <v>2143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88"/>
        <v>4</v>
      </c>
      <c r="D1367" s="73"/>
      <c r="E1367" s="70"/>
      <c r="F1367" s="70" t="s">
        <v>2144</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88"/>
        <v>4</v>
      </c>
      <c r="D1368" s="73"/>
      <c r="E1368" s="70"/>
      <c r="F1368" s="70" t="s">
        <v>2145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2562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2563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2564</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288"/>
        <v>4</v>
      </c>
      <c r="D1376" s="73"/>
      <c r="E1376" s="70"/>
      <c r="F1376" s="70" t="s">
        <v>2146</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2" x14ac:dyDescent="0.25">
      <c r="A1377" s="45"/>
      <c r="B1377" s="54"/>
      <c r="C1377" s="47">
        <f t="shared" ref="C1377:C1389" si="294">INT($C$29)+2</f>
        <v>3</v>
      </c>
      <c r="D1377" s="73"/>
      <c r="E1377" s="70"/>
      <c r="F1377" s="70" t="s">
        <v>2147</v>
      </c>
      <c r="G1377" s="73"/>
      <c r="H1377" s="76" t="s">
        <v>2148</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3">
        <f t="shared" ref="X1377:AB1378" si="295">W1377</f>
        <v>0.57699999999999996</v>
      </c>
      <c r="Y1377" s="263">
        <f t="shared" si="295"/>
        <v>0.57699999999999996</v>
      </c>
      <c r="Z1377" s="263">
        <f t="shared" si="295"/>
        <v>0.57699999999999996</v>
      </c>
      <c r="AA1377" s="263">
        <f t="shared" si="295"/>
        <v>0.57699999999999996</v>
      </c>
      <c r="AB1377" s="263">
        <f t="shared" si="295"/>
        <v>0.57699999999999996</v>
      </c>
      <c r="AC1377" s="76"/>
      <c r="AD1377" s="97" t="s">
        <v>2149</v>
      </c>
      <c r="AE1377" s="76"/>
      <c r="AF1377" s="97">
        <v>1</v>
      </c>
      <c r="AG1377" s="97">
        <v>1</v>
      </c>
      <c r="AH1377" s="73"/>
      <c r="AI1377" s="57"/>
      <c r="AJ1377" s="45"/>
      <c r="AK1377" s="45"/>
      <c r="AL1377" s="45"/>
    </row>
    <row r="1378" spans="1:38" hidden="1" outlineLevel="2" collapsed="1" x14ac:dyDescent="0.25">
      <c r="A1378" s="45"/>
      <c r="B1378" s="54"/>
      <c r="C1378" s="47">
        <f t="shared" si="294"/>
        <v>3</v>
      </c>
      <c r="D1378" s="73"/>
      <c r="E1378" s="70"/>
      <c r="F1378" s="70" t="s">
        <v>2150</v>
      </c>
      <c r="G1378" s="73"/>
      <c r="H1378" s="76" t="s">
        <v>2151</v>
      </c>
      <c r="I1378" s="76"/>
      <c r="J1378" s="76"/>
      <c r="K1378" s="76"/>
      <c r="L1378" s="76"/>
      <c r="M1378" s="76"/>
      <c r="N1378" s="76"/>
      <c r="O1378" s="76"/>
      <c r="P1378" s="76"/>
      <c r="Q1378" s="76"/>
      <c r="R1378" s="76"/>
      <c r="S1378" s="76"/>
      <c r="T1378" s="76"/>
      <c r="U1378" s="97">
        <v>-1.2E-2</v>
      </c>
      <c r="V1378" s="97">
        <v>-1.2E-2</v>
      </c>
      <c r="W1378" s="97">
        <v>-1.2E-2</v>
      </c>
      <c r="X1378" s="263">
        <f t="shared" si="295"/>
        <v>-1.2E-2</v>
      </c>
      <c r="Y1378" s="263">
        <f t="shared" si="295"/>
        <v>-1.2E-2</v>
      </c>
      <c r="Z1378" s="263">
        <f t="shared" si="295"/>
        <v>-1.2E-2</v>
      </c>
      <c r="AA1378" s="263">
        <f t="shared" si="295"/>
        <v>-1.2E-2</v>
      </c>
      <c r="AB1378" s="263">
        <f t="shared" si="295"/>
        <v>-1.2E-2</v>
      </c>
      <c r="AC1378" s="76"/>
      <c r="AD1378" s="76"/>
      <c r="AE1378" s="76"/>
      <c r="AF1378" s="97">
        <v>1</v>
      </c>
      <c r="AG1378" s="97">
        <v>1</v>
      </c>
      <c r="AH1378" s="73"/>
      <c r="AI1378" s="57"/>
      <c r="AJ1378" s="45"/>
      <c r="AK1378" s="45"/>
      <c r="AL1378" s="45"/>
    </row>
    <row r="1379" spans="1:38" hidden="1" outlineLevel="3" x14ac:dyDescent="0.25">
      <c r="A1379" s="45"/>
      <c r="B1379" s="54"/>
      <c r="C1379" s="47">
        <f t="shared" si="294"/>
        <v>3</v>
      </c>
      <c r="D1379" s="73"/>
      <c r="E1379" s="70"/>
      <c r="F1379" s="70" t="s">
        <v>2152</v>
      </c>
      <c r="G1379" s="73"/>
      <c r="H1379" s="76" t="s">
        <v>2153</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hidden="1" outlineLevel="3" x14ac:dyDescent="0.25">
      <c r="A1380" s="45"/>
      <c r="B1380" s="54"/>
      <c r="C1380" s="47">
        <f t="shared" ref="C1380" si="296">INT($C$29)+3</f>
        <v>4</v>
      </c>
      <c r="D1380" s="73"/>
      <c r="E1380" s="70"/>
      <c r="F1380" s="70" t="s">
        <v>2154</v>
      </c>
      <c r="G1380" s="73"/>
      <c r="H1380" s="391" t="s">
        <v>2578</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hidden="1" outlineLevel="3" x14ac:dyDescent="0.25">
      <c r="A1381" s="45"/>
      <c r="B1381" s="54"/>
      <c r="C1381" s="47">
        <f t="shared" si="294"/>
        <v>3</v>
      </c>
      <c r="D1381" s="73"/>
      <c r="E1381" s="70"/>
      <c r="F1381" s="70" t="s">
        <v>2156</v>
      </c>
      <c r="G1381" s="73"/>
      <c r="H1381" s="76" t="s">
        <v>2155</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hidden="1" outlineLevel="3" x14ac:dyDescent="0.25">
      <c r="A1382" s="45"/>
      <c r="B1382" s="54"/>
      <c r="C1382" s="47">
        <f t="shared" si="294"/>
        <v>3</v>
      </c>
      <c r="D1382" s="73"/>
      <c r="E1382" s="70"/>
      <c r="F1382" s="70" t="s">
        <v>2583</v>
      </c>
      <c r="G1382" s="73"/>
      <c r="H1382" s="76" t="s">
        <v>2157</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hidden="1" outlineLevel="3" x14ac:dyDescent="0.25">
      <c r="A1383" s="45"/>
      <c r="B1383" s="54"/>
      <c r="C1383" s="47">
        <f t="shared" ref="C1383:C1388" si="297">INT($C$29)+3</f>
        <v>4</v>
      </c>
      <c r="D1383" s="73"/>
      <c r="E1383" s="70"/>
      <c r="F1383" s="70" t="s">
        <v>2581</v>
      </c>
      <c r="G1383" s="73"/>
      <c r="H1383" s="391" t="s">
        <v>2579</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hidden="1" outlineLevel="3" x14ac:dyDescent="0.25">
      <c r="A1384" s="45"/>
      <c r="B1384" s="54"/>
      <c r="C1384" s="47">
        <f t="shared" si="297"/>
        <v>4</v>
      </c>
      <c r="D1384" s="73"/>
      <c r="E1384" s="70"/>
      <c r="F1384" s="70" t="s">
        <v>2582</v>
      </c>
      <c r="G1384" s="73"/>
      <c r="H1384" s="391" t="s">
        <v>2580</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hidden="1" outlineLevel="3" x14ac:dyDescent="0.25">
      <c r="A1385" s="45"/>
      <c r="B1385" s="54"/>
      <c r="C1385" s="47">
        <f t="shared" si="297"/>
        <v>4</v>
      </c>
      <c r="D1385" s="73"/>
      <c r="E1385" s="70"/>
      <c r="F1385" s="70" t="str">
        <f>SUBSTITUTE(F1381,",4)",",8)")</f>
        <v>C(U2,20,8)</v>
      </c>
      <c r="G1385" s="73"/>
      <c r="H1385" s="76" t="s">
        <v>2853</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97"/>
        <v>4</v>
      </c>
      <c r="D1386" s="73"/>
      <c r="E1386" s="70"/>
      <c r="F1386" s="70" t="str">
        <f>SUBSTITUTE(F1382,",5)",",9)")</f>
        <v>C(U2,20,9)</v>
      </c>
      <c r="G1386" s="73"/>
      <c r="H1386" s="76" t="s">
        <v>2854</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297"/>
        <v>4</v>
      </c>
      <c r="D1387" s="73"/>
      <c r="E1387" s="70"/>
      <c r="F1387" s="70" t="str">
        <f>SUBSTITUTE(F1383,",6)",",10)")</f>
        <v>C(U2,20,10)</v>
      </c>
      <c r="G1387" s="73"/>
      <c r="H1387" s="76" t="s">
        <v>2855</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297"/>
        <v>4</v>
      </c>
      <c r="D1388" s="73"/>
      <c r="E1388" s="70"/>
      <c r="F1388" s="70" t="str">
        <f>SUBSTITUTE(F1384,",7)",",11)")</f>
        <v>C(U2,20,11)</v>
      </c>
      <c r="G1388" s="73"/>
      <c r="H1388" s="76" t="s">
        <v>2856</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2" collapsed="1" x14ac:dyDescent="0.25">
      <c r="A1389" s="45"/>
      <c r="B1389" s="54"/>
      <c r="C1389" s="47">
        <f t="shared" si="294"/>
        <v>3</v>
      </c>
      <c r="D1389" s="73"/>
      <c r="E1389" s="70"/>
      <c r="F1389" s="70" t="s">
        <v>2158</v>
      </c>
      <c r="G1389" s="73"/>
      <c r="H1389" s="76" t="s">
        <v>2159</v>
      </c>
      <c r="I1389" s="76"/>
      <c r="J1389" s="76"/>
      <c r="K1389" s="76"/>
      <c r="L1389" s="76"/>
      <c r="M1389" s="76"/>
      <c r="N1389" s="76"/>
      <c r="O1389" s="76"/>
      <c r="P1389" s="76"/>
      <c r="Q1389" s="76"/>
      <c r="R1389" s="76"/>
      <c r="S1389" s="76"/>
      <c r="T1389" s="76"/>
      <c r="U1389" s="97">
        <v>-4.07</v>
      </c>
      <c r="V1389" s="97">
        <v>-4.07</v>
      </c>
      <c r="W1389" s="97">
        <v>-4.07</v>
      </c>
      <c r="X1389" s="263">
        <f>W1389</f>
        <v>-4.07</v>
      </c>
      <c r="Y1389" s="263">
        <f>X1389</f>
        <v>-4.07</v>
      </c>
      <c r="Z1389" s="263">
        <f>Y1389</f>
        <v>-4.07</v>
      </c>
      <c r="AA1389" s="263">
        <f>Z1389</f>
        <v>-4.07</v>
      </c>
      <c r="AB1389" s="263">
        <f>AA1389</f>
        <v>-4.07</v>
      </c>
      <c r="AC1389" s="76"/>
      <c r="AD1389" s="76"/>
      <c r="AE1389" s="76"/>
      <c r="AF1389" s="97">
        <v>1</v>
      </c>
      <c r="AG1389" s="97">
        <v>1</v>
      </c>
      <c r="AH1389" s="73"/>
      <c r="AI1389" s="57"/>
      <c r="AJ1389" s="45"/>
      <c r="AK1389" s="45"/>
      <c r="AL1389" s="45"/>
    </row>
    <row r="1390" spans="1:38" hidden="1" outlineLevel="3" x14ac:dyDescent="0.25">
      <c r="A1390" s="45"/>
      <c r="B1390" s="54"/>
      <c r="C1390" s="47">
        <f t="shared" si="288"/>
        <v>4</v>
      </c>
      <c r="D1390" s="73"/>
      <c r="E1390" s="70"/>
      <c r="F1390" s="70" t="s">
        <v>2160</v>
      </c>
      <c r="G1390" s="73"/>
      <c r="H1390" s="76" t="s">
        <v>675</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88"/>
        <v>4</v>
      </c>
      <c r="D1391" s="73"/>
      <c r="E1391" s="70"/>
      <c r="F1391" s="70" t="s">
        <v>2161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88"/>
        <v>4</v>
      </c>
      <c r="D1392" s="73"/>
      <c r="E1392" s="70"/>
      <c r="F1392" s="70" t="s">
        <v>2162</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88"/>
        <v>4</v>
      </c>
      <c r="D1393" s="73"/>
      <c r="E1393" s="70"/>
      <c r="F1393" s="70" t="s">
        <v>2163</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88"/>
        <v>4</v>
      </c>
      <c r="D1394" s="73"/>
      <c r="E1394" s="70"/>
      <c r="F1394" s="70" t="s">
        <v>2164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2565</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2566</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2567</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288"/>
        <v>4</v>
      </c>
      <c r="D1402" s="73"/>
      <c r="E1402" s="70"/>
      <c r="F1402" s="70" t="s">
        <v>2165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2" x14ac:dyDescent="0.25">
      <c r="A1403" s="45"/>
      <c r="B1403" s="54"/>
      <c r="C1403" s="47">
        <f>INT($C$29)+2</f>
        <v>3</v>
      </c>
      <c r="D1403" s="73"/>
      <c r="E1403" s="70"/>
      <c r="F1403" s="70" t="s">
        <v>2166</v>
      </c>
      <c r="G1403" s="73"/>
      <c r="H1403" s="76" t="s">
        <v>2873</v>
      </c>
      <c r="I1403" s="76"/>
      <c r="J1403" s="76"/>
      <c r="K1403" s="76"/>
      <c r="L1403" s="76"/>
      <c r="M1403" s="76"/>
      <c r="N1403" s="76"/>
      <c r="O1403" s="76"/>
      <c r="P1403" s="76"/>
      <c r="Q1403" s="76"/>
      <c r="R1403" s="76"/>
      <c r="S1403" s="76"/>
      <c r="T1403" s="76"/>
      <c r="U1403" s="97">
        <v>-8.4959000000000007</v>
      </c>
      <c r="V1403" s="269">
        <f t="shared" ref="V1403:AB1404" si="299">U1403</f>
        <v>-8.4959000000000007</v>
      </c>
      <c r="W1403" s="269">
        <f t="shared" si="299"/>
        <v>-8.4959000000000007</v>
      </c>
      <c r="X1403" s="269">
        <f t="shared" si="299"/>
        <v>-8.4959000000000007</v>
      </c>
      <c r="Y1403" s="269">
        <f t="shared" si="299"/>
        <v>-8.4959000000000007</v>
      </c>
      <c r="Z1403" s="269">
        <f t="shared" si="299"/>
        <v>-8.4959000000000007</v>
      </c>
      <c r="AA1403" s="269">
        <f t="shared" si="299"/>
        <v>-8.4959000000000007</v>
      </c>
      <c r="AB1403" s="269">
        <f t="shared" si="299"/>
        <v>-8.4959000000000007</v>
      </c>
      <c r="AC1403" s="76"/>
      <c r="AD1403" s="97" t="s">
        <v>2874</v>
      </c>
      <c r="AE1403" s="76"/>
      <c r="AF1403" s="97">
        <v>1</v>
      </c>
      <c r="AG1403" s="97">
        <v>1</v>
      </c>
      <c r="AH1403" s="73"/>
      <c r="AI1403" s="57"/>
      <c r="AJ1403" s="45"/>
      <c r="AK1403" s="45"/>
      <c r="AL1403" s="45"/>
    </row>
    <row r="1404" spans="1:38" hidden="1" outlineLevel="2" collapsed="1" x14ac:dyDescent="0.25">
      <c r="A1404" s="45"/>
      <c r="B1404" s="54"/>
      <c r="C1404" s="47">
        <f>INT($C$29)+2</f>
        <v>3</v>
      </c>
      <c r="D1404" s="73"/>
      <c r="E1404" s="70"/>
      <c r="F1404" s="70" t="s">
        <v>2167</v>
      </c>
      <c r="G1404" s="73"/>
      <c r="H1404" s="76" t="s">
        <v>2590</v>
      </c>
      <c r="I1404" s="76"/>
      <c r="J1404" s="76"/>
      <c r="K1404" s="76"/>
      <c r="L1404" s="76"/>
      <c r="M1404" s="76"/>
      <c r="N1404" s="76"/>
      <c r="O1404" s="76"/>
      <c r="P1404" s="76"/>
      <c r="Q1404" s="76"/>
      <c r="R1404" s="76"/>
      <c r="S1404" s="76"/>
      <c r="T1404" s="76"/>
      <c r="U1404" s="97">
        <v>1.38185</v>
      </c>
      <c r="V1404" s="269">
        <f t="shared" si="299"/>
        <v>1.38185</v>
      </c>
      <c r="W1404" s="269">
        <f t="shared" si="299"/>
        <v>1.38185</v>
      </c>
      <c r="X1404" s="269">
        <f t="shared" si="299"/>
        <v>1.38185</v>
      </c>
      <c r="Y1404" s="269">
        <f t="shared" si="299"/>
        <v>1.38185</v>
      </c>
      <c r="Z1404" s="269">
        <f t="shared" si="299"/>
        <v>1.38185</v>
      </c>
      <c r="AA1404" s="269">
        <f t="shared" si="299"/>
        <v>1.38185</v>
      </c>
      <c r="AB1404" s="269">
        <f t="shared" si="299"/>
        <v>1.38185</v>
      </c>
      <c r="AC1404" s="76"/>
      <c r="AD1404" s="76"/>
      <c r="AE1404" s="76"/>
      <c r="AF1404" s="97">
        <v>1</v>
      </c>
      <c r="AG1404" s="97">
        <v>1</v>
      </c>
      <c r="AH1404" s="73"/>
      <c r="AI1404" s="57"/>
      <c r="AJ1404" s="45"/>
      <c r="AK1404" s="45"/>
      <c r="AL1404" s="45"/>
    </row>
    <row r="1405" spans="1:38" hidden="1" outlineLevel="3" x14ac:dyDescent="0.25">
      <c r="A1405" s="45"/>
      <c r="B1405" s="54"/>
      <c r="C1405" s="47">
        <f t="shared" ref="C1405:C1414" si="300">INT($C$29)+3</f>
        <v>4</v>
      </c>
      <c r="D1405" s="73"/>
      <c r="E1405" s="70"/>
      <c r="F1405" s="70" t="s">
        <v>2168</v>
      </c>
      <c r="G1405" s="73"/>
      <c r="H1405" s="391" t="s">
        <v>2601</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hidden="1" outlineLevel="3" x14ac:dyDescent="0.25">
      <c r="A1406" s="45"/>
      <c r="B1406" s="54"/>
      <c r="C1406" s="47">
        <f t="shared" si="300"/>
        <v>4</v>
      </c>
      <c r="D1406" s="73"/>
      <c r="E1406" s="70"/>
      <c r="F1406" s="70" t="s">
        <v>2169</v>
      </c>
      <c r="G1406" s="73"/>
      <c r="H1406" s="391" t="s">
        <v>2602</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hidden="1" outlineLevel="3" x14ac:dyDescent="0.25">
      <c r="A1407" s="45"/>
      <c r="B1407" s="54"/>
      <c r="C1407" s="47">
        <f t="shared" si="300"/>
        <v>4</v>
      </c>
      <c r="D1407" s="73"/>
      <c r="E1407" s="70"/>
      <c r="F1407" s="70" t="s">
        <v>2170</v>
      </c>
      <c r="G1407" s="73"/>
      <c r="H1407" s="391" t="s">
        <v>2603</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hidden="1" outlineLevel="3" x14ac:dyDescent="0.25">
      <c r="A1408" s="45"/>
      <c r="B1408" s="54"/>
      <c r="C1408" s="47">
        <f t="shared" si="300"/>
        <v>4</v>
      </c>
      <c r="D1408" s="73"/>
      <c r="E1408" s="70"/>
      <c r="F1408" s="70" t="s">
        <v>2499</v>
      </c>
      <c r="G1408" s="73"/>
      <c r="H1408" s="391" t="s">
        <v>2604</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hidden="1" outlineLevel="3" x14ac:dyDescent="0.25">
      <c r="A1409" s="45"/>
      <c r="B1409" s="54"/>
      <c r="C1409" s="47">
        <f t="shared" si="300"/>
        <v>4</v>
      </c>
      <c r="D1409" s="73"/>
      <c r="E1409" s="70"/>
      <c r="F1409" s="70" t="s">
        <v>2500</v>
      </c>
      <c r="G1409" s="73"/>
      <c r="H1409" s="391" t="s">
        <v>2605</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hidden="1" outlineLevel="3" x14ac:dyDescent="0.25">
      <c r="A1410" s="45"/>
      <c r="B1410" s="54"/>
      <c r="C1410" s="47">
        <f t="shared" si="300"/>
        <v>4</v>
      </c>
      <c r="D1410" s="73"/>
      <c r="E1410" s="70"/>
      <c r="F1410" s="70" t="s">
        <v>2501</v>
      </c>
      <c r="G1410" s="73"/>
      <c r="H1410" s="391" t="s">
        <v>2606</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hidden="1" outlineLevel="3" x14ac:dyDescent="0.25">
      <c r="A1411" s="45"/>
      <c r="B1411" s="54"/>
      <c r="C1411" s="47">
        <f t="shared" si="300"/>
        <v>4</v>
      </c>
      <c r="D1411" s="73"/>
      <c r="E1411" s="70"/>
      <c r="F1411" s="70" t="str">
        <f>SUBSTITUTE(F1407,",4)",",8)")</f>
        <v>C(U2,22,8)</v>
      </c>
      <c r="G1411" s="73"/>
      <c r="H1411" s="76" t="s">
        <v>2853</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0"/>
        <v>4</v>
      </c>
      <c r="D1412" s="73"/>
      <c r="E1412" s="70"/>
      <c r="F1412" s="70" t="str">
        <f>SUBSTITUTE(F1408,",5)",",9)")</f>
        <v>C(U2,22,9)</v>
      </c>
      <c r="G1412" s="73"/>
      <c r="H1412" s="76" t="s">
        <v>2854</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0"/>
        <v>4</v>
      </c>
      <c r="D1413" s="73"/>
      <c r="E1413" s="70"/>
      <c r="F1413" s="70" t="str">
        <f>SUBSTITUTE(F1409,",6)",",10)")</f>
        <v>C(U2,22,10)</v>
      </c>
      <c r="G1413" s="73"/>
      <c r="H1413" s="76" t="s">
        <v>2855</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0"/>
        <v>4</v>
      </c>
      <c r="D1414" s="73"/>
      <c r="E1414" s="70"/>
      <c r="F1414" s="70" t="str">
        <f>SUBSTITUTE(F1410,",7)",",11)")</f>
        <v>C(U2,22,11)</v>
      </c>
      <c r="G1414" s="73"/>
      <c r="H1414" s="76" t="s">
        <v>2856</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2" collapsed="1" x14ac:dyDescent="0.25">
      <c r="A1415" s="45"/>
      <c r="B1415" s="54"/>
      <c r="C1415" s="47">
        <f>INT($C$29)+2</f>
        <v>3</v>
      </c>
      <c r="D1415" s="73"/>
      <c r="E1415" s="70"/>
      <c r="F1415" s="70" t="s">
        <v>2171</v>
      </c>
      <c r="G1415" s="73"/>
      <c r="H1415" s="76" t="s">
        <v>2757</v>
      </c>
      <c r="I1415" s="76"/>
      <c r="J1415" s="76"/>
      <c r="K1415" s="76"/>
      <c r="L1415" s="76"/>
      <c r="M1415" s="76"/>
      <c r="N1415" s="76"/>
      <c r="O1415" s="76"/>
      <c r="P1415" s="76"/>
      <c r="Q1415" s="76"/>
      <c r="R1415" s="76"/>
      <c r="S1415" s="76"/>
      <c r="T1415" s="76"/>
      <c r="U1415" s="97">
        <v>7.50061</v>
      </c>
      <c r="V1415" s="269">
        <f t="shared" ref="V1415" si="301">U1415</f>
        <v>7.50061</v>
      </c>
      <c r="W1415" s="269">
        <f t="shared" ref="W1415" si="302">V1415</f>
        <v>7.50061</v>
      </c>
      <c r="X1415" s="269">
        <f t="shared" ref="X1415" si="303">W1415</f>
        <v>7.50061</v>
      </c>
      <c r="Y1415" s="269">
        <f t="shared" ref="Y1415" si="304">X1415</f>
        <v>7.50061</v>
      </c>
      <c r="Z1415" s="269">
        <f t="shared" ref="Z1415" si="305">Y1415</f>
        <v>7.50061</v>
      </c>
      <c r="AA1415" s="269">
        <f t="shared" ref="AA1415" si="306">Z1415</f>
        <v>7.50061</v>
      </c>
      <c r="AB1415" s="269">
        <f t="shared" ref="AB1415" si="307">AA1415</f>
        <v>7.50061</v>
      </c>
      <c r="AC1415" s="76"/>
      <c r="AD1415" s="97"/>
      <c r="AE1415" s="76"/>
      <c r="AF1415" s="97">
        <v>1</v>
      </c>
      <c r="AG1415" s="97">
        <v>1</v>
      </c>
      <c r="AH1415" s="73"/>
      <c r="AI1415" s="57"/>
      <c r="AJ1415" s="45"/>
      <c r="AK1415" s="45"/>
      <c r="AL1415" s="45"/>
    </row>
    <row r="1416" spans="1:38" hidden="1" outlineLevel="3" x14ac:dyDescent="0.25">
      <c r="A1416" s="45"/>
      <c r="B1416" s="54"/>
      <c r="C1416" s="47">
        <f t="shared" ref="C1416:C1417" si="308">INT($C$29)+2</f>
        <v>3</v>
      </c>
      <c r="D1416" s="73"/>
      <c r="E1416" s="70"/>
      <c r="F1416" s="70" t="s">
        <v>2502</v>
      </c>
      <c r="G1416" s="73"/>
      <c r="H1416" s="76" t="s">
        <v>2876</v>
      </c>
      <c r="I1416" s="76"/>
      <c r="J1416" s="76"/>
      <c r="K1416" s="76"/>
      <c r="L1416" s="76"/>
      <c r="M1416" s="76"/>
      <c r="N1416" s="76"/>
      <c r="O1416" s="76"/>
      <c r="P1416" s="76"/>
      <c r="Q1416" s="76"/>
      <c r="R1416" s="76"/>
      <c r="S1416" s="76"/>
      <c r="T1416" s="76"/>
      <c r="U1416" s="97">
        <v>-0.30890000000000001</v>
      </c>
      <c r="V1416" s="263">
        <f t="shared" ref="V1416" si="309">U1416</f>
        <v>-0.30890000000000001</v>
      </c>
      <c r="W1416" s="263">
        <f t="shared" ref="W1416" si="310">V1416</f>
        <v>-0.30890000000000001</v>
      </c>
      <c r="X1416" s="263">
        <f t="shared" ref="X1416" si="311">Y1416</f>
        <v>-0.30890000000000001</v>
      </c>
      <c r="Y1416" s="97">
        <v>-0.30890000000000001</v>
      </c>
      <c r="Z1416" s="263">
        <f t="shared" ref="Z1416" si="312">Y1416</f>
        <v>-0.30890000000000001</v>
      </c>
      <c r="AA1416" s="263">
        <f t="shared" ref="AA1416" si="313">Z1416</f>
        <v>-0.30890000000000001</v>
      </c>
      <c r="AB1416" s="263">
        <f t="shared" ref="AB1416" si="314">AA1416</f>
        <v>-0.30890000000000001</v>
      </c>
      <c r="AC1416" s="76"/>
      <c r="AD1416" s="97" t="s">
        <v>2875</v>
      </c>
      <c r="AE1416" s="76"/>
      <c r="AF1416" s="76">
        <v>1</v>
      </c>
      <c r="AG1416" s="76">
        <v>1</v>
      </c>
      <c r="AH1416" s="73"/>
      <c r="AI1416" s="57"/>
      <c r="AJ1416" s="45"/>
      <c r="AK1416" s="45"/>
      <c r="AL1416" s="45"/>
    </row>
    <row r="1417" spans="1:38" hidden="1" outlineLevel="3" x14ac:dyDescent="0.25">
      <c r="A1417" s="45"/>
      <c r="B1417" s="54"/>
      <c r="C1417" s="47">
        <f t="shared" si="308"/>
        <v>3</v>
      </c>
      <c r="D1417" s="73"/>
      <c r="E1417" s="70"/>
      <c r="F1417" s="70" t="s">
        <v>2503</v>
      </c>
      <c r="G1417" s="73"/>
      <c r="H1417" s="76" t="s">
        <v>2590</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ref="C1418:C1427" si="315">INT($C$29)+3</f>
        <v>4</v>
      </c>
      <c r="D1418" s="73"/>
      <c r="E1418" s="70"/>
      <c r="F1418" s="70" t="s">
        <v>2504</v>
      </c>
      <c r="G1418" s="73"/>
      <c r="H1418" s="392" t="s">
        <v>2877</v>
      </c>
      <c r="I1418" s="76"/>
      <c r="J1418" s="76"/>
      <c r="K1418" s="76"/>
      <c r="L1418" s="76"/>
      <c r="M1418" s="76"/>
      <c r="N1418" s="76"/>
      <c r="O1418" s="76"/>
      <c r="P1418" s="76"/>
      <c r="Q1418" s="76"/>
      <c r="R1418" s="76"/>
      <c r="S1418" s="76"/>
      <c r="T1418" s="76"/>
      <c r="U1418" s="97">
        <v>-0.15570000000000001</v>
      </c>
      <c r="V1418" s="263">
        <f t="shared" ref="V1418" si="316">U1418</f>
        <v>-0.15570000000000001</v>
      </c>
      <c r="W1418" s="263">
        <f t="shared" ref="W1418" si="317">V1418</f>
        <v>-0.15570000000000001</v>
      </c>
      <c r="X1418" s="263">
        <f t="shared" ref="X1418" si="318">Y1418</f>
        <v>-0.15570000000000001</v>
      </c>
      <c r="Y1418" s="97">
        <v>-0.15570000000000001</v>
      </c>
      <c r="Z1418" s="263">
        <f t="shared" ref="Z1418" si="319">Y1418</f>
        <v>-0.15570000000000001</v>
      </c>
      <c r="AA1418" s="263">
        <f t="shared" ref="AA1418" si="320">Z1418</f>
        <v>-0.15570000000000001</v>
      </c>
      <c r="AB1418" s="263">
        <f t="shared" ref="AB1418" si="321">AA1418</f>
        <v>-0.15570000000000001</v>
      </c>
      <c r="AC1418" s="76"/>
      <c r="AD1418" s="97"/>
      <c r="AE1418" s="76"/>
      <c r="AF1418" s="97">
        <v>1</v>
      </c>
      <c r="AG1418" s="97">
        <v>1</v>
      </c>
      <c r="AH1418" s="73"/>
      <c r="AI1418" s="57"/>
      <c r="AJ1418" s="45"/>
      <c r="AK1418" s="45"/>
      <c r="AL1418" s="45"/>
    </row>
    <row r="1419" spans="1:38" hidden="1" outlineLevel="3" x14ac:dyDescent="0.25">
      <c r="A1419" s="45"/>
      <c r="B1419" s="54"/>
      <c r="C1419" s="47">
        <f t="shared" si="315"/>
        <v>4</v>
      </c>
      <c r="D1419" s="73"/>
      <c r="E1419" s="70"/>
      <c r="F1419" s="70" t="s">
        <v>2505</v>
      </c>
      <c r="G1419" s="73"/>
      <c r="H1419" s="392" t="s">
        <v>2878</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15"/>
        <v>4</v>
      </c>
      <c r="D1420" s="73"/>
      <c r="E1420" s="70"/>
      <c r="F1420" s="70" t="s">
        <v>2506</v>
      </c>
      <c r="G1420" s="73"/>
      <c r="H1420" s="391" t="s">
        <v>2603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315"/>
        <v>4</v>
      </c>
      <c r="D1421" s="73"/>
      <c r="E1421" s="70"/>
      <c r="F1421" s="70" t="s">
        <v>2507</v>
      </c>
      <c r="G1421" s="73"/>
      <c r="H1421" s="391" t="s">
        <v>2604</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15"/>
        <v>4</v>
      </c>
      <c r="D1422" s="73"/>
      <c r="E1422" s="70"/>
      <c r="F1422" s="70" t="s">
        <v>2508</v>
      </c>
      <c r="G1422" s="73"/>
      <c r="H1422" s="391" t="s">
        <v>2605</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15"/>
        <v>4</v>
      </c>
      <c r="D1423" s="73"/>
      <c r="E1423" s="70"/>
      <c r="F1423" s="70" t="s">
        <v>2509</v>
      </c>
      <c r="G1423" s="73"/>
      <c r="H1423" s="391" t="s">
        <v>2606</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5"/>
        <v>4</v>
      </c>
      <c r="D1424" s="73"/>
      <c r="E1424" s="70"/>
      <c r="F1424" s="70" t="str">
        <f>SUBSTITUTE(F1420,",4)",",8)")</f>
        <v>C(U2,23,8)</v>
      </c>
      <c r="G1424" s="73"/>
      <c r="H1424" s="391" t="s">
        <v>2880</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5"/>
        <v>4</v>
      </c>
      <c r="D1425" s="73"/>
      <c r="E1425" s="70"/>
      <c r="F1425" s="70" t="str">
        <f>SUBSTITUTE(F1421,",5)",",9)")</f>
        <v>C(U2,23,9)</v>
      </c>
      <c r="G1425" s="73"/>
      <c r="H1425" s="391" t="s">
        <v>2881</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5"/>
        <v>4</v>
      </c>
      <c r="D1426" s="73"/>
      <c r="E1426" s="70"/>
      <c r="F1426" s="70" t="str">
        <f>SUBSTITUTE(F1422,",6)",",10)")</f>
        <v>C(U2,23,10)</v>
      </c>
      <c r="G1426" s="73"/>
      <c r="H1426" s="391" t="s">
        <v>2882</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15"/>
        <v>4</v>
      </c>
      <c r="D1427" s="73"/>
      <c r="E1427" s="70"/>
      <c r="F1427" s="70" t="str">
        <f>SUBSTITUTE(F1423,",7)",",11)")</f>
        <v>C(U2,23,11)</v>
      </c>
      <c r="G1427" s="73"/>
      <c r="H1427" s="391" t="s">
        <v>2883</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ref="C1428:C1443" si="322">INT($C$29)+2</f>
        <v>3</v>
      </c>
      <c r="D1428" s="73"/>
      <c r="E1428" s="70"/>
      <c r="F1428" s="70" t="s">
        <v>2510</v>
      </c>
      <c r="G1428" s="73"/>
      <c r="H1428" s="76" t="s">
        <v>2879</v>
      </c>
      <c r="I1428" s="76"/>
      <c r="J1428" s="76"/>
      <c r="K1428" s="76"/>
      <c r="L1428" s="76"/>
      <c r="M1428" s="76"/>
      <c r="N1428" s="76"/>
      <c r="O1428" s="76"/>
      <c r="P1428" s="76"/>
      <c r="Q1428" s="76"/>
      <c r="R1428" s="76"/>
      <c r="S1428" s="76"/>
      <c r="T1428" s="76"/>
      <c r="U1428" s="97">
        <f>-(2.87924+1.61859)</f>
        <v>-4.4978299999999996</v>
      </c>
      <c r="V1428" s="263">
        <f t="shared" ref="V1428" si="323">U1428</f>
        <v>-4.4978299999999996</v>
      </c>
      <c r="W1428" s="263">
        <f t="shared" ref="W1428" si="324">V1428</f>
        <v>-4.4978299999999996</v>
      </c>
      <c r="X1428" s="263">
        <f t="shared" ref="X1428" si="325">Y1428</f>
        <v>-2.8792399999999998</v>
      </c>
      <c r="Y1428" s="97">
        <f>-2.87924</f>
        <v>-2.8792399999999998</v>
      </c>
      <c r="Z1428" s="263">
        <f t="shared" ref="Z1428" si="326">Y1428</f>
        <v>-2.8792399999999998</v>
      </c>
      <c r="AA1428" s="263">
        <f t="shared" ref="AA1428" si="327">Z1428</f>
        <v>-2.8792399999999998</v>
      </c>
      <c r="AB1428" s="263">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2511</v>
      </c>
      <c r="G1429" s="73"/>
      <c r="H1429" s="76" t="s">
        <v>2577</v>
      </c>
      <c r="I1429" s="76"/>
      <c r="J1429" s="76"/>
      <c r="K1429" s="76"/>
      <c r="L1429" s="76"/>
      <c r="M1429" s="76"/>
      <c r="N1429" s="76"/>
      <c r="O1429" s="76"/>
      <c r="P1429" s="76"/>
      <c r="Q1429" s="76"/>
      <c r="R1429" s="76"/>
      <c r="S1429" s="76"/>
      <c r="T1429" s="76"/>
      <c r="U1429" s="97">
        <v>-0.43659999999999999</v>
      </c>
      <c r="V1429" s="263">
        <f t="shared" ref="V1429:W1433" si="329">U1429</f>
        <v>-0.43659999999999999</v>
      </c>
      <c r="W1429" s="263">
        <f t="shared" si="329"/>
        <v>-0.43659999999999999</v>
      </c>
      <c r="X1429" s="263">
        <f t="shared" ref="X1429:X1433" si="330">Y1429</f>
        <v>-0.54688000000000003</v>
      </c>
      <c r="Y1429" s="97">
        <v>-0.54688000000000003</v>
      </c>
      <c r="Z1429" s="263">
        <f t="shared" ref="Z1429:AB1429" si="331">Y1429</f>
        <v>-0.54688000000000003</v>
      </c>
      <c r="AA1429" s="263">
        <f t="shared" si="331"/>
        <v>-0.54688000000000003</v>
      </c>
      <c r="AB1429" s="263">
        <f t="shared" si="331"/>
        <v>-0.54688000000000003</v>
      </c>
      <c r="AC1429" s="76"/>
      <c r="AD1429" s="97" t="s">
        <v>2684</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2512</v>
      </c>
      <c r="G1430" s="73"/>
      <c r="H1430" s="76" t="s">
        <v>2591</v>
      </c>
      <c r="I1430" s="76"/>
      <c r="J1430" s="76"/>
      <c r="K1430" s="76"/>
      <c r="L1430" s="76"/>
      <c r="M1430" s="76"/>
      <c r="N1430" s="76"/>
      <c r="O1430" s="76"/>
      <c r="P1430" s="76"/>
      <c r="Q1430" s="76"/>
      <c r="R1430" s="76"/>
      <c r="S1430" s="76"/>
      <c r="T1430" s="76"/>
      <c r="U1430" s="97">
        <v>3.7200000000000002E-3</v>
      </c>
      <c r="V1430" s="263">
        <f t="shared" si="329"/>
        <v>3.7200000000000002E-3</v>
      </c>
      <c r="W1430" s="263">
        <f t="shared" si="329"/>
        <v>3.7200000000000002E-3</v>
      </c>
      <c r="X1430" s="263">
        <f t="shared" si="330"/>
        <v>5.4739999999999997E-3</v>
      </c>
      <c r="Y1430" s="97">
        <v>5.4739999999999997E-3</v>
      </c>
      <c r="Z1430" s="263">
        <f t="shared" ref="Z1430:AB1430" si="332">Y1430</f>
        <v>5.4739999999999997E-3</v>
      </c>
      <c r="AA1430" s="263">
        <f t="shared" si="332"/>
        <v>5.4739999999999997E-3</v>
      </c>
      <c r="AB1430" s="263">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2513</v>
      </c>
      <c r="G1431" s="73"/>
      <c r="H1431" s="392" t="s">
        <v>2592</v>
      </c>
      <c r="I1431" s="76"/>
      <c r="J1431" s="76"/>
      <c r="K1431" s="76"/>
      <c r="L1431" s="76"/>
      <c r="M1431" s="76"/>
      <c r="N1431" s="76"/>
      <c r="O1431" s="76"/>
      <c r="P1431" s="76"/>
      <c r="Q1431" s="76"/>
      <c r="R1431" s="76"/>
      <c r="S1431" s="76"/>
      <c r="T1431" s="76"/>
      <c r="U1431" s="97">
        <v>-5.1499999999999997E-2</v>
      </c>
      <c r="V1431" s="263">
        <f t="shared" si="329"/>
        <v>-5.1499999999999997E-2</v>
      </c>
      <c r="W1431" s="263">
        <f t="shared" si="329"/>
        <v>-5.1499999999999997E-2</v>
      </c>
      <c r="X1431" s="263">
        <f t="shared" si="330"/>
        <v>-2.75E-2</v>
      </c>
      <c r="Y1431" s="97">
        <v>-2.75E-2</v>
      </c>
      <c r="Z1431" s="263">
        <f t="shared" ref="Z1431:AB1431" si="334">Y1431</f>
        <v>-2.75E-2</v>
      </c>
      <c r="AA1431" s="263">
        <f t="shared" si="334"/>
        <v>-2.75E-2</v>
      </c>
      <c r="AB1431" s="263">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2514</v>
      </c>
      <c r="G1432" s="73"/>
      <c r="H1432" s="392" t="s">
        <v>2681</v>
      </c>
      <c r="I1432" s="76"/>
      <c r="J1432" s="76"/>
      <c r="K1432" s="76"/>
      <c r="L1432" s="76"/>
      <c r="M1432" s="76"/>
      <c r="N1432" s="76"/>
      <c r="O1432" s="76"/>
      <c r="P1432" s="76"/>
      <c r="Q1432" s="76"/>
      <c r="R1432" s="76"/>
      <c r="S1432" s="76"/>
      <c r="T1432" s="76"/>
      <c r="U1432" s="97">
        <f>-U1431/(2*9.5*30.4)</f>
        <v>8.916204986149583E-5</v>
      </c>
      <c r="V1432" s="263">
        <f t="shared" si="329"/>
        <v>8.916204986149583E-5</v>
      </c>
      <c r="W1432" s="263">
        <f t="shared" si="329"/>
        <v>8.916204986149583E-5</v>
      </c>
      <c r="X1432" s="263">
        <f t="shared" si="330"/>
        <v>4.7610803324099718E-5</v>
      </c>
      <c r="Y1432" s="97">
        <f>-Y1431/(2*9.5*30.4)</f>
        <v>4.7610803324099718E-5</v>
      </c>
      <c r="Z1432" s="263">
        <f t="shared" ref="Z1432" si="335">Y1432</f>
        <v>4.7610803324099718E-5</v>
      </c>
      <c r="AA1432" s="263">
        <f t="shared" ref="AA1432" si="336">Z1432</f>
        <v>4.7610803324099718E-5</v>
      </c>
      <c r="AB1432" s="263">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2515</v>
      </c>
      <c r="G1433" s="73"/>
      <c r="H1433" s="392" t="s">
        <v>2593</v>
      </c>
      <c r="I1433" s="76"/>
      <c r="J1433" s="76"/>
      <c r="K1433" s="76"/>
      <c r="L1433" s="76"/>
      <c r="M1433" s="76"/>
      <c r="N1433" s="76"/>
      <c r="O1433" s="76"/>
      <c r="P1433" s="76"/>
      <c r="Q1433" s="76"/>
      <c r="R1433" s="76"/>
      <c r="S1433" s="76"/>
      <c r="T1433" s="76"/>
      <c r="U1433" s="97">
        <v>-4.0000000000000001E-3</v>
      </c>
      <c r="V1433" s="263">
        <f t="shared" si="329"/>
        <v>-4.0000000000000001E-3</v>
      </c>
      <c r="W1433" s="263">
        <f t="shared" si="329"/>
        <v>-4.0000000000000001E-3</v>
      </c>
      <c r="X1433" s="263">
        <f t="shared" si="330"/>
        <v>-4.0000000000000001E-3</v>
      </c>
      <c r="Y1433" s="97">
        <v>-4.0000000000000001E-3</v>
      </c>
      <c r="Z1433" s="263">
        <f t="shared" ref="Z1433:AB1433" si="338">Y1433</f>
        <v>-4.0000000000000001E-3</v>
      </c>
      <c r="AA1433" s="263">
        <f t="shared" si="338"/>
        <v>-4.0000000000000001E-3</v>
      </c>
      <c r="AB1433" s="263">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2516</v>
      </c>
      <c r="G1434" s="73"/>
      <c r="H1434" s="391" t="s">
        <v>2682</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2517</v>
      </c>
      <c r="G1435" s="73"/>
      <c r="H1435" s="392" t="s">
        <v>2594</v>
      </c>
      <c r="I1435" s="76"/>
      <c r="J1435" s="76"/>
      <c r="K1435" s="76"/>
      <c r="L1435" s="76"/>
      <c r="M1435" s="76"/>
      <c r="N1435" s="76"/>
      <c r="O1435" s="76"/>
      <c r="P1435" s="76"/>
      <c r="Q1435" s="76"/>
      <c r="R1435" s="76"/>
      <c r="S1435" s="76"/>
      <c r="T1435" s="76"/>
      <c r="U1435" s="97">
        <v>-2.75E-2</v>
      </c>
      <c r="V1435" s="263">
        <f t="shared" ref="V1435:W1435" si="339">U1435</f>
        <v>-2.75E-2</v>
      </c>
      <c r="W1435" s="263">
        <f t="shared" si="339"/>
        <v>-2.75E-2</v>
      </c>
      <c r="X1435" s="263">
        <f t="shared" ref="X1435" si="340">Y1435</f>
        <v>-2.5499999999999998E-2</v>
      </c>
      <c r="Y1435" s="97">
        <v>-2.5499999999999998E-2</v>
      </c>
      <c r="Z1435" s="263">
        <f t="shared" ref="Z1435:AB1435" si="341">Y1435</f>
        <v>-2.5499999999999998E-2</v>
      </c>
      <c r="AA1435" s="263">
        <f t="shared" si="341"/>
        <v>-2.5499999999999998E-2</v>
      </c>
      <c r="AB1435" s="263">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2518</v>
      </c>
      <c r="G1436" s="73"/>
      <c r="H1436" s="391" t="s">
        <v>2683</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2853</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2854</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2855</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2856</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2519</v>
      </c>
      <c r="G1441" s="73"/>
      <c r="H1441" s="76" t="s">
        <v>2595</v>
      </c>
      <c r="I1441" s="76"/>
      <c r="J1441" s="76"/>
      <c r="K1441" s="76"/>
      <c r="L1441" s="76"/>
      <c r="M1441" s="76"/>
      <c r="N1441" s="76"/>
      <c r="O1441" s="76"/>
      <c r="P1441" s="76"/>
      <c r="Q1441" s="76"/>
      <c r="R1441" s="76"/>
      <c r="S1441" s="76"/>
      <c r="T1441" s="76"/>
      <c r="U1441" s="97">
        <f>19.4829</f>
        <v>19.482900000000001</v>
      </c>
      <c r="V1441" s="263">
        <f t="shared" ref="V1441:W1444" si="343">U1441</f>
        <v>19.482900000000001</v>
      </c>
      <c r="W1441" s="263">
        <f t="shared" si="343"/>
        <v>19.482900000000001</v>
      </c>
      <c r="X1441" s="263">
        <f t="shared" ref="X1441:X1444" si="344">Y1441</f>
        <v>16.702999999999999</v>
      </c>
      <c r="Y1441" s="97">
        <v>16.702999999999999</v>
      </c>
      <c r="Z1441" s="263">
        <f t="shared" ref="Z1441:AB1441" si="345">Y1441</f>
        <v>16.702999999999999</v>
      </c>
      <c r="AA1441" s="263">
        <f t="shared" si="345"/>
        <v>16.702999999999999</v>
      </c>
      <c r="AB1441" s="263">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2568</v>
      </c>
      <c r="G1442" s="73"/>
      <c r="H1442" s="76" t="s">
        <v>2636</v>
      </c>
      <c r="I1442" s="76"/>
      <c r="J1442" s="76"/>
      <c r="K1442" s="76"/>
      <c r="L1442" s="76"/>
      <c r="M1442" s="76"/>
      <c r="N1442" s="76"/>
      <c r="O1442" s="76"/>
      <c r="P1442" s="76"/>
      <c r="Q1442" s="76"/>
      <c r="R1442" s="76"/>
      <c r="S1442" s="76"/>
      <c r="T1442" s="76"/>
      <c r="U1442" s="97">
        <v>-2.988E-2</v>
      </c>
      <c r="V1442" s="263">
        <f t="shared" si="343"/>
        <v>-2.988E-2</v>
      </c>
      <c r="W1442" s="263">
        <f t="shared" si="343"/>
        <v>-2.988E-2</v>
      </c>
      <c r="X1442" s="263">
        <f t="shared" si="344"/>
        <v>-9.2300000000000004E-3</v>
      </c>
      <c r="Y1442" s="97">
        <v>-9.2300000000000004E-3</v>
      </c>
      <c r="Z1442" s="263">
        <f t="shared" ref="Z1442:AB1442" si="346">Y1442</f>
        <v>-9.2300000000000004E-3</v>
      </c>
      <c r="AA1442" s="263">
        <f t="shared" si="346"/>
        <v>-9.2300000000000004E-3</v>
      </c>
      <c r="AB1442" s="263">
        <f t="shared" si="346"/>
        <v>-9.2300000000000004E-3</v>
      </c>
      <c r="AC1442" s="76"/>
      <c r="AD1442" s="97" t="s">
        <v>2863</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2569</v>
      </c>
      <c r="G1443" s="73"/>
      <c r="H1443" s="76" t="s">
        <v>2596</v>
      </c>
      <c r="I1443" s="76"/>
      <c r="J1443" s="76"/>
      <c r="K1443" s="76"/>
      <c r="L1443" s="76"/>
      <c r="M1443" s="76"/>
      <c r="N1443" s="76"/>
      <c r="O1443" s="76"/>
      <c r="P1443" s="76"/>
      <c r="Q1443" s="76"/>
      <c r="R1443" s="76"/>
      <c r="S1443" s="76"/>
      <c r="T1443" s="76"/>
      <c r="U1443" s="97">
        <v>0</v>
      </c>
      <c r="V1443" s="263">
        <f t="shared" si="343"/>
        <v>0</v>
      </c>
      <c r="W1443" s="263">
        <f t="shared" si="343"/>
        <v>0</v>
      </c>
      <c r="X1443" s="263">
        <f t="shared" si="344"/>
        <v>0</v>
      </c>
      <c r="Y1443" s="97">
        <v>0</v>
      </c>
      <c r="Z1443" s="263">
        <f t="shared" ref="Z1443:AB1443" si="347">Y1443</f>
        <v>0</v>
      </c>
      <c r="AA1443" s="263">
        <f t="shared" si="347"/>
        <v>0</v>
      </c>
      <c r="AB1443" s="263">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2570</v>
      </c>
      <c r="G1444" s="73"/>
      <c r="H1444" s="392" t="s">
        <v>2597</v>
      </c>
      <c r="I1444" s="76"/>
      <c r="J1444" s="76"/>
      <c r="K1444" s="76"/>
      <c r="L1444" s="76"/>
      <c r="M1444" s="76"/>
      <c r="N1444" s="76"/>
      <c r="O1444" s="76"/>
      <c r="P1444" s="76"/>
      <c r="Q1444" s="76"/>
      <c r="R1444" s="76"/>
      <c r="S1444" s="76"/>
      <c r="T1444" s="76"/>
      <c r="U1444" s="97">
        <v>0</v>
      </c>
      <c r="V1444" s="263">
        <f t="shared" si="343"/>
        <v>0</v>
      </c>
      <c r="W1444" s="263">
        <f t="shared" si="343"/>
        <v>0</v>
      </c>
      <c r="X1444" s="263">
        <f t="shared" si="344"/>
        <v>0</v>
      </c>
      <c r="Y1444" s="97">
        <v>0</v>
      </c>
      <c r="Z1444" s="263">
        <f t="shared" ref="Z1444:AB1444" si="349">Y1444</f>
        <v>0</v>
      </c>
      <c r="AA1444" s="263">
        <f t="shared" si="349"/>
        <v>0</v>
      </c>
      <c r="AB1444" s="263">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2571</v>
      </c>
      <c r="G1445" s="73"/>
      <c r="H1445" s="392" t="s">
        <v>2866</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2572</v>
      </c>
      <c r="G1446" s="73"/>
      <c r="H1446" s="392" t="s">
        <v>2598</v>
      </c>
      <c r="I1446" s="76"/>
      <c r="J1446" s="76"/>
      <c r="K1446" s="76"/>
      <c r="L1446" s="76"/>
      <c r="M1446" s="76"/>
      <c r="N1446" s="76"/>
      <c r="O1446" s="76"/>
      <c r="P1446" s="76"/>
      <c r="Q1446" s="76"/>
      <c r="R1446" s="76"/>
      <c r="S1446" s="76"/>
      <c r="T1446" s="76"/>
      <c r="U1446" s="97">
        <v>0</v>
      </c>
      <c r="V1446" s="263">
        <f t="shared" ref="V1446:W1446" si="350">U1446</f>
        <v>0</v>
      </c>
      <c r="W1446" s="263">
        <f t="shared" si="350"/>
        <v>0</v>
      </c>
      <c r="X1446" s="263">
        <f t="shared" ref="X1446" si="351">Y1446</f>
        <v>0</v>
      </c>
      <c r="Y1446" s="97">
        <v>0</v>
      </c>
      <c r="Z1446" s="263">
        <f t="shared" ref="Z1446:AB1446" si="352">Y1446</f>
        <v>0</v>
      </c>
      <c r="AA1446" s="263">
        <f t="shared" si="352"/>
        <v>0</v>
      </c>
      <c r="AB1446" s="263">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2573</v>
      </c>
      <c r="G1447" s="73"/>
      <c r="H1447" s="391" t="s">
        <v>2865</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2574</v>
      </c>
      <c r="G1448" s="73"/>
      <c r="H1448" s="392" t="s">
        <v>2599</v>
      </c>
      <c r="I1448" s="76"/>
      <c r="J1448" s="76"/>
      <c r="K1448" s="76"/>
      <c r="L1448" s="76"/>
      <c r="M1448" s="76"/>
      <c r="N1448" s="76"/>
      <c r="O1448" s="76"/>
      <c r="P1448" s="76"/>
      <c r="Q1448" s="76"/>
      <c r="R1448" s="76"/>
      <c r="S1448" s="76"/>
      <c r="T1448" s="76"/>
      <c r="U1448" s="97">
        <v>-3.7749999999999999E-2</v>
      </c>
      <c r="V1448" s="263">
        <f t="shared" ref="V1448:W1448" si="353">U1448</f>
        <v>-3.7749999999999999E-2</v>
      </c>
      <c r="W1448" s="263">
        <f t="shared" si="353"/>
        <v>-3.7749999999999999E-2</v>
      </c>
      <c r="X1448" s="263">
        <f t="shared" ref="X1448" si="354">Y1448</f>
        <v>-2.775E-2</v>
      </c>
      <c r="Y1448" s="97">
        <v>-2.775E-2</v>
      </c>
      <c r="Z1448" s="263">
        <f t="shared" ref="Z1448:AB1448" si="355">Y1448</f>
        <v>-2.775E-2</v>
      </c>
      <c r="AA1448" s="263">
        <f t="shared" si="355"/>
        <v>-2.775E-2</v>
      </c>
      <c r="AB1448" s="263">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2575</v>
      </c>
      <c r="G1449" s="73"/>
      <c r="H1449" s="391" t="s">
        <v>2867</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2" t="s">
        <v>2861</v>
      </c>
      <c r="I1450" s="96"/>
      <c r="J1450" s="76"/>
      <c r="K1450" s="76"/>
      <c r="L1450" s="76"/>
      <c r="M1450" s="76"/>
      <c r="N1450" s="76"/>
      <c r="O1450" s="76"/>
      <c r="P1450" s="76"/>
      <c r="Q1450" s="76"/>
      <c r="R1450" s="76"/>
      <c r="S1450" s="76"/>
      <c r="T1450" s="76"/>
      <c r="U1450" s="97">
        <v>-4.6519999999999999E-2</v>
      </c>
      <c r="V1450" s="263">
        <f t="shared" ref="V1450" si="356">U1450</f>
        <v>-4.6519999999999999E-2</v>
      </c>
      <c r="W1450" s="263">
        <f t="shared" ref="W1450" si="357">V1450</f>
        <v>-4.6519999999999999E-2</v>
      </c>
      <c r="X1450" s="263">
        <f t="shared" ref="X1450" si="358">Y1450</f>
        <v>-1.436E-2</v>
      </c>
      <c r="Y1450" s="97">
        <v>-1.436E-2</v>
      </c>
      <c r="Z1450" s="263">
        <f t="shared" ref="Z1450" si="359">Y1450</f>
        <v>-1.436E-2</v>
      </c>
      <c r="AA1450" s="263">
        <f t="shared" ref="AA1450" si="360">Z1450</f>
        <v>-1.436E-2</v>
      </c>
      <c r="AB1450" s="263">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2868</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2" t="s">
        <v>2864</v>
      </c>
      <c r="I1452" s="96"/>
      <c r="J1452" s="76"/>
      <c r="K1452" s="76"/>
      <c r="L1452" s="76"/>
      <c r="M1452" s="76"/>
      <c r="N1452" s="76"/>
      <c r="O1452" s="76"/>
      <c r="P1452" s="76"/>
      <c r="Q1452" s="76"/>
      <c r="R1452" s="76"/>
      <c r="S1452" s="76"/>
      <c r="T1452" s="76"/>
      <c r="U1452" s="97">
        <v>1.3325</v>
      </c>
      <c r="V1452" s="263">
        <f t="shared" ref="V1452" si="362">U1452</f>
        <v>1.3325</v>
      </c>
      <c r="W1452" s="263">
        <f t="shared" ref="W1452" si="363">V1452</f>
        <v>1.3325</v>
      </c>
      <c r="X1452" s="263">
        <f t="shared" ref="X1452" si="364">Y1452</f>
        <v>2.2885</v>
      </c>
      <c r="Y1452" s="97">
        <v>2.2885</v>
      </c>
      <c r="Z1452" s="263">
        <f t="shared" ref="Z1452" si="365">Y1452</f>
        <v>2.2885</v>
      </c>
      <c r="AA1452" s="263">
        <f t="shared" ref="AA1452" si="366">Z1452</f>
        <v>2.2885</v>
      </c>
      <c r="AB1452" s="263">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1" t="s">
        <v>2869</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2576</v>
      </c>
      <c r="G1454" s="73"/>
      <c r="H1454" s="76" t="s">
        <v>2600</v>
      </c>
      <c r="I1454" s="76"/>
      <c r="J1454" s="76"/>
      <c r="K1454" s="76"/>
      <c r="L1454" s="76"/>
      <c r="M1454" s="76"/>
      <c r="N1454" s="76"/>
      <c r="O1454" s="76"/>
      <c r="P1454" s="76"/>
      <c r="Q1454" s="76"/>
      <c r="R1454" s="76"/>
      <c r="S1454" s="76"/>
      <c r="T1454" s="76"/>
      <c r="U1454" s="97">
        <v>-0.62617</v>
      </c>
      <c r="V1454" s="263">
        <f t="shared" ref="V1454:W1454" si="369">U1454</f>
        <v>-0.62617</v>
      </c>
      <c r="W1454" s="263">
        <f t="shared" si="369"/>
        <v>-0.62617</v>
      </c>
      <c r="X1454" s="263">
        <f t="shared" ref="X1454" si="370">Y1454</f>
        <v>-1.0436000000000001</v>
      </c>
      <c r="Y1454" s="97">
        <v>-1.0436000000000001</v>
      </c>
      <c r="Z1454" s="263">
        <f t="shared" ref="Z1454:AB1454" si="371">Y1454</f>
        <v>-1.0436000000000001</v>
      </c>
      <c r="AA1454" s="263">
        <f t="shared" si="371"/>
        <v>-1.0436000000000001</v>
      </c>
      <c r="AB1454" s="263">
        <f t="shared" si="371"/>
        <v>-1.0436000000000001</v>
      </c>
      <c r="AC1454" s="76"/>
      <c r="AD1454" s="97" t="s">
        <v>2863</v>
      </c>
      <c r="AE1454" s="76"/>
      <c r="AF1454" s="97">
        <v>1</v>
      </c>
      <c r="AG1454" s="97">
        <v>1</v>
      </c>
      <c r="AH1454" s="73"/>
      <c r="AI1454" s="57"/>
      <c r="AJ1454" s="45"/>
      <c r="AK1454" s="45"/>
      <c r="AL1454" s="45"/>
    </row>
    <row r="1455" spans="1:38" hidden="1"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idden="1" outlineLevel="2" collapsed="1"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hidden="1"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hidden="1"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hidden="1"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hidden="1" outlineLevel="2" collapsed="1"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hidden="1"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hidden="1"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hidden="1"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hidden="1"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hidden="1"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hidden="1"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hidden="1" customHeight="1" collapsed="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hidden="1"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1" t="s">
        <v>482</v>
      </c>
    </row>
  </sheetData>
  <autoFilter ref="E36:AH1468" xr:uid="{3C3415A5-FB2E-4A7F-A830-CC02AF06DF76}">
    <filterColumn colId="1">
      <customFilters>
        <customFilter val="*,24,*"/>
        <customFilter val="*,25,*"/>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5" t="s">
        <v>2467</v>
      </c>
      <c r="K11" s="481"/>
      <c r="L11" s="481"/>
      <c r="M11" s="481"/>
      <c r="N11" s="481"/>
      <c r="O11" s="481"/>
      <c r="P11" s="481"/>
      <c r="Q11" s="481"/>
      <c r="R11" s="481"/>
      <c r="S11" s="481"/>
      <c r="T11" s="481"/>
      <c r="U11" s="481"/>
      <c r="V11" s="481"/>
      <c r="W11" s="481"/>
      <c r="X11" s="481"/>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2" t="s">
        <v>2478</v>
      </c>
      <c r="K12" s="483"/>
      <c r="L12" s="483"/>
      <c r="M12" s="483"/>
      <c r="N12" s="483"/>
      <c r="O12" s="483"/>
      <c r="P12" s="483"/>
      <c r="Q12" s="483"/>
      <c r="R12" s="483"/>
      <c r="S12" s="483"/>
      <c r="T12" s="483"/>
      <c r="U12" s="483"/>
      <c r="V12" s="483"/>
      <c r="W12" s="483"/>
      <c r="X12" s="484"/>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2172</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2340</v>
      </c>
      <c r="L35" s="72"/>
      <c r="M35" s="72"/>
      <c r="N35" s="72"/>
      <c r="O35" s="72"/>
      <c r="P35" s="72"/>
      <c r="Q35" s="72"/>
      <c r="R35" s="72" t="s">
        <v>2173</v>
      </c>
      <c r="S35" s="247" t="s">
        <v>2469</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2175</v>
      </c>
      <c r="I41" s="76" t="s">
        <v>2176</v>
      </c>
      <c r="J41" s="76"/>
      <c r="K41" s="97">
        <f>30/1000</f>
        <v>0.03</v>
      </c>
      <c r="L41" s="76"/>
      <c r="M41" s="76"/>
      <c r="N41" s="76"/>
      <c r="O41" s="76"/>
      <c r="P41" s="76"/>
      <c r="Q41" s="76"/>
      <c r="R41" s="97" t="s">
        <v>2452</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2453</v>
      </c>
      <c r="I42" s="76" t="s">
        <v>2454</v>
      </c>
      <c r="J42" s="76"/>
      <c r="K42" s="97">
        <v>200</v>
      </c>
      <c r="L42" s="76"/>
      <c r="M42" s="76"/>
      <c r="N42" s="76"/>
      <c r="O42" s="76"/>
      <c r="P42" s="76"/>
      <c r="Q42" s="76"/>
      <c r="R42" s="97" t="s">
        <v>2477</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1804</v>
      </c>
      <c r="G47" s="73"/>
      <c r="H47" s="316" t="s">
        <v>2178</v>
      </c>
      <c r="I47" s="110">
        <v>2</v>
      </c>
      <c r="J47" s="317" t="s">
        <v>1127</v>
      </c>
      <c r="K47" s="110">
        <v>3</v>
      </c>
      <c r="L47" s="110">
        <v>10</v>
      </c>
      <c r="M47" s="162"/>
      <c r="N47" s="162"/>
      <c r="O47" s="162"/>
      <c r="P47" s="162"/>
      <c r="Q47" s="162"/>
      <c r="R47" s="160" t="s">
        <v>2179</v>
      </c>
      <c r="S47" s="162"/>
      <c r="T47" s="162"/>
      <c r="U47" s="162"/>
      <c r="V47" s="162"/>
      <c r="W47" s="162"/>
      <c r="X47" s="162"/>
      <c r="Y47" s="162"/>
      <c r="Z47" s="73"/>
      <c r="AA47" s="57"/>
      <c r="AB47" s="45"/>
      <c r="AC47" s="45"/>
      <c r="AD47" s="45"/>
    </row>
    <row r="48" spans="1:30" outlineLevel="2" x14ac:dyDescent="0.25">
      <c r="A48" s="45"/>
      <c r="B48" s="54"/>
      <c r="C48" s="87">
        <f>INT($C$29)+2</f>
        <v>3</v>
      </c>
      <c r="D48" s="73"/>
      <c r="E48" s="70" t="s">
        <v>2180</v>
      </c>
      <c r="F48" s="70" t="s">
        <v>2181</v>
      </c>
      <c r="G48" s="73"/>
      <c r="H48" s="318" t="s">
        <v>2455</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2182</v>
      </c>
      <c r="G49" s="73"/>
      <c r="H49" s="76" t="s">
        <v>2336</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2183</v>
      </c>
      <c r="G50" s="73"/>
      <c r="H50" s="76" t="s">
        <v>2184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2185</v>
      </c>
      <c r="G51" s="73"/>
      <c r="H51" s="76" t="s">
        <v>2337</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2186</v>
      </c>
      <c r="G52" s="73"/>
      <c r="H52" s="76" t="s">
        <v>2187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2188</v>
      </c>
      <c r="G53" s="73"/>
      <c r="H53" s="76" t="s">
        <v>2338</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2186</v>
      </c>
      <c r="G54" s="73"/>
      <c r="H54" s="76" t="s">
        <v>2377</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2188</v>
      </c>
      <c r="G55" s="73"/>
      <c r="H55" s="76" t="s">
        <v>2339</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2186</v>
      </c>
      <c r="G56" s="73"/>
      <c r="H56" s="76" t="s">
        <v>2377</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2188</v>
      </c>
      <c r="G57" s="73"/>
      <c r="H57" s="226" t="s">
        <v>2339</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2189</v>
      </c>
      <c r="G58" s="73"/>
      <c r="H58" s="318" t="s">
        <v>2456</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2190</v>
      </c>
      <c r="G59" s="73"/>
      <c r="H59" s="76" t="s">
        <v>2336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2191</v>
      </c>
      <c r="G60" s="73"/>
      <c r="H60" s="76" t="s">
        <v>2184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2192</v>
      </c>
      <c r="G61" s="73"/>
      <c r="H61" s="76" t="s">
        <v>2337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2193</v>
      </c>
      <c r="G62" s="73"/>
      <c r="H62" s="76" t="s">
        <v>2187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2194</v>
      </c>
      <c r="G63" s="73"/>
      <c r="H63" s="76" t="s">
        <v>2338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2186</v>
      </c>
      <c r="G64" s="73"/>
      <c r="H64" s="76" t="s">
        <v>2377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2188</v>
      </c>
      <c r="G65" s="73"/>
      <c r="H65" s="76" t="s">
        <v>2339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2186</v>
      </c>
      <c r="G66" s="73"/>
      <c r="H66" s="76" t="s">
        <v>2377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2188</v>
      </c>
      <c r="G67" s="73"/>
      <c r="H67" s="226" t="s">
        <v>2339</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2195</v>
      </c>
      <c r="G68" s="73"/>
      <c r="H68" s="318" t="s">
        <v>2457</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2196</v>
      </c>
      <c r="G69" s="73"/>
      <c r="H69" s="76" t="s">
        <v>2336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2197</v>
      </c>
      <c r="G70" s="73"/>
      <c r="H70" s="76" t="s">
        <v>2184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2198</v>
      </c>
      <c r="G71" s="73"/>
      <c r="H71" s="76" t="s">
        <v>2337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2199</v>
      </c>
      <c r="G72" s="73"/>
      <c r="H72" s="76" t="s">
        <v>2187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2200</v>
      </c>
      <c r="G73" s="73"/>
      <c r="H73" s="76" t="s">
        <v>2338</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2199</v>
      </c>
      <c r="G74" s="73"/>
      <c r="H74" s="76" t="s">
        <v>2377</v>
      </c>
      <c r="I74" s="76"/>
      <c r="J74" s="76"/>
      <c r="K74" s="97">
        <v>-200</v>
      </c>
      <c r="L74" s="97"/>
      <c r="M74" s="97"/>
      <c r="N74" s="97"/>
      <c r="O74" s="76"/>
      <c r="P74" s="76"/>
      <c r="Q74" s="76"/>
      <c r="R74" s="97" t="s">
        <v>2378</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2200</v>
      </c>
      <c r="G75" s="73"/>
      <c r="H75" s="76" t="s">
        <v>2339</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2199</v>
      </c>
      <c r="G76" s="73"/>
      <c r="H76" s="76" t="s">
        <v>2380</v>
      </c>
      <c r="I76" s="76"/>
      <c r="J76" s="76"/>
      <c r="K76" s="97">
        <v>-100</v>
      </c>
      <c r="L76" s="97"/>
      <c r="M76" s="97"/>
      <c r="N76" s="97"/>
      <c r="O76" s="76"/>
      <c r="P76" s="76"/>
      <c r="Q76" s="76"/>
      <c r="R76" s="97" t="s">
        <v>2379</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2200</v>
      </c>
      <c r="G77" s="73"/>
      <c r="H77" s="226" t="s">
        <v>2339</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1804</v>
      </c>
      <c r="G78" s="73"/>
      <c r="H78" s="275" t="s">
        <v>2201</v>
      </c>
      <c r="I78" s="136"/>
      <c r="J78" s="136" t="s">
        <v>1127</v>
      </c>
      <c r="K78" s="79">
        <v>6</v>
      </c>
      <c r="L78" s="79">
        <v>10</v>
      </c>
      <c r="M78" s="76"/>
      <c r="N78" s="76"/>
      <c r="O78" s="76"/>
      <c r="P78" s="76"/>
      <c r="Q78" s="76"/>
      <c r="R78" s="97" t="s">
        <v>2179</v>
      </c>
      <c r="S78" s="76" t="s">
        <v>2464</v>
      </c>
      <c r="T78" s="76"/>
      <c r="U78" s="76" t="s">
        <v>2465</v>
      </c>
      <c r="V78" s="76" t="s">
        <v>2466</v>
      </c>
      <c r="W78" s="76"/>
      <c r="X78" s="76"/>
      <c r="Y78" s="76"/>
      <c r="Z78" s="73"/>
      <c r="AA78" s="57"/>
      <c r="AB78" s="45"/>
      <c r="AC78" s="45"/>
      <c r="AD78" s="45"/>
    </row>
    <row r="79" spans="1:30" outlineLevel="3" x14ac:dyDescent="0.25">
      <c r="A79" s="45"/>
      <c r="B79" s="54"/>
      <c r="C79" s="87">
        <f t="shared" si="0"/>
        <v>4</v>
      </c>
      <c r="D79" s="73"/>
      <c r="E79" s="70" t="s">
        <v>2202</v>
      </c>
      <c r="F79" s="70" t="s">
        <v>2203</v>
      </c>
      <c r="G79" s="73"/>
      <c r="H79" s="318" t="s">
        <v>2458</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2204</v>
      </c>
      <c r="G80" s="73"/>
      <c r="H80" s="76" t="s">
        <v>2336</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2205</v>
      </c>
      <c r="G81" s="73"/>
      <c r="H81" s="76" t="s">
        <v>2184</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2206</v>
      </c>
      <c r="G82" s="73"/>
      <c r="H82" s="76" t="s">
        <v>2337</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2468</v>
      </c>
      <c r="Y82" s="76" t="s">
        <v>2470</v>
      </c>
      <c r="Z82" s="73"/>
      <c r="AA82" s="57"/>
      <c r="AB82" s="45"/>
      <c r="AC82" s="45"/>
      <c r="AD82" s="45"/>
    </row>
    <row r="83" spans="1:30" outlineLevel="3" x14ac:dyDescent="0.25">
      <c r="A83" s="45"/>
      <c r="B83" s="54"/>
      <c r="C83" s="87">
        <f t="shared" si="0"/>
        <v>4</v>
      </c>
      <c r="D83" s="73"/>
      <c r="E83" s="70"/>
      <c r="F83" s="70" t="s">
        <v>2207</v>
      </c>
      <c r="G83" s="73"/>
      <c r="H83" s="76" t="s">
        <v>2187</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2208</v>
      </c>
      <c r="G84" s="73"/>
      <c r="H84" s="76" t="s">
        <v>2338</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2199</v>
      </c>
      <c r="G85" s="73"/>
      <c r="H85" s="76" t="s">
        <v>2377</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2208</v>
      </c>
      <c r="G86" s="73"/>
      <c r="H86" s="76" t="s">
        <v>2338</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2199</v>
      </c>
      <c r="G87" s="73"/>
      <c r="H87" s="76" t="s">
        <v>2380</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2200</v>
      </c>
      <c r="G88" s="73"/>
      <c r="H88" s="226" t="s">
        <v>2339</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2209</v>
      </c>
      <c r="G89" s="73"/>
      <c r="H89" s="318" t="s">
        <v>2459</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2210</v>
      </c>
      <c r="G90" s="73"/>
      <c r="H90" s="76" t="s">
        <v>2336</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2211</v>
      </c>
      <c r="G91" s="73"/>
      <c r="H91" s="76" t="s">
        <v>2184</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2212</v>
      </c>
      <c r="G92" s="73"/>
      <c r="H92" s="76" t="s">
        <v>2337</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2213</v>
      </c>
      <c r="G93" s="73"/>
      <c r="H93" s="76" t="s">
        <v>2187</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2214</v>
      </c>
      <c r="G94" s="73"/>
      <c r="H94" s="76" t="s">
        <v>2338</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2199</v>
      </c>
      <c r="G95" s="73"/>
      <c r="H95" s="76" t="s">
        <v>2377</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2208</v>
      </c>
      <c r="G96" s="73"/>
      <c r="H96" s="76" t="s">
        <v>2338</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2199</v>
      </c>
      <c r="G97" s="73"/>
      <c r="H97" s="76" t="s">
        <v>2380</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2200</v>
      </c>
      <c r="G98" s="73"/>
      <c r="H98" s="226" t="s">
        <v>2339</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2215</v>
      </c>
      <c r="G99" s="73"/>
      <c r="H99" s="318" t="s">
        <v>2460</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2216</v>
      </c>
      <c r="G100" s="73"/>
      <c r="H100" s="76" t="s">
        <v>2336</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2217</v>
      </c>
      <c r="G101" s="73"/>
      <c r="H101" s="76" t="s">
        <v>2184</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2218</v>
      </c>
      <c r="G102" s="73"/>
      <c r="H102" s="76" t="s">
        <v>2337</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2219</v>
      </c>
      <c r="G103" s="73"/>
      <c r="H103" s="76" t="s">
        <v>2187</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2220</v>
      </c>
      <c r="G104" s="73"/>
      <c r="H104" s="76" t="s">
        <v>2338</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2199</v>
      </c>
      <c r="G105" s="73"/>
      <c r="H105" s="76" t="s">
        <v>2377</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2208</v>
      </c>
      <c r="G106" s="73"/>
      <c r="H106" s="76" t="s">
        <v>2338</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2199</v>
      </c>
      <c r="G107" s="73"/>
      <c r="H107" s="76" t="s">
        <v>2380</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2200</v>
      </c>
      <c r="G108" s="73"/>
      <c r="H108" s="226" t="s">
        <v>2339</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2221</v>
      </c>
      <c r="G109" s="73"/>
      <c r="H109" s="318" t="s">
        <v>2461</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2222</v>
      </c>
      <c r="G110" s="73"/>
      <c r="H110" s="76" t="s">
        <v>2336</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2223</v>
      </c>
      <c r="G111" s="73"/>
      <c r="H111" s="76" t="s">
        <v>2184</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2224</v>
      </c>
      <c r="G112" s="73"/>
      <c r="H112" s="76" t="s">
        <v>2337</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2225</v>
      </c>
      <c r="G113" s="73"/>
      <c r="H113" s="76" t="s">
        <v>2187</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2226</v>
      </c>
      <c r="G114" s="73"/>
      <c r="H114" s="76" t="s">
        <v>2338</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2199</v>
      </c>
      <c r="G115" s="73"/>
      <c r="H115" s="76" t="s">
        <v>2377</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2208</v>
      </c>
      <c r="G116" s="73"/>
      <c r="H116" s="76" t="s">
        <v>2338</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2199</v>
      </c>
      <c r="G117" s="73"/>
      <c r="H117" s="76" t="s">
        <v>2380</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2200</v>
      </c>
      <c r="G118" s="73"/>
      <c r="H118" s="226" t="s">
        <v>2339</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2227</v>
      </c>
      <c r="G119" s="73"/>
      <c r="H119" s="318" t="s">
        <v>2462</v>
      </c>
      <c r="I119" s="318" t="s">
        <v>2228</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2229</v>
      </c>
      <c r="G120" s="73"/>
      <c r="H120" s="76" t="s">
        <v>2336</v>
      </c>
      <c r="I120" s="76" t="s">
        <v>2228</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2230</v>
      </c>
      <c r="G121" s="73"/>
      <c r="H121" s="76" t="s">
        <v>2184</v>
      </c>
      <c r="I121" s="76" t="s">
        <v>2228</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2231</v>
      </c>
      <c r="G122" s="73"/>
      <c r="H122" s="76" t="s">
        <v>2337</v>
      </c>
      <c r="I122" s="76" t="s">
        <v>2228</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2232</v>
      </c>
      <c r="G123" s="73"/>
      <c r="H123" s="76" t="s">
        <v>2187</v>
      </c>
      <c r="I123" s="76" t="s">
        <v>2228</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2233</v>
      </c>
      <c r="G124" s="73"/>
      <c r="H124" s="76" t="s">
        <v>2338</v>
      </c>
      <c r="I124" s="76" t="s">
        <v>2228</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2199</v>
      </c>
      <c r="G125" s="73"/>
      <c r="H125" s="76" t="s">
        <v>2377</v>
      </c>
      <c r="I125" s="76" t="s">
        <v>2228</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2208</v>
      </c>
      <c r="G126" s="73"/>
      <c r="H126" s="76" t="s">
        <v>2338</v>
      </c>
      <c r="I126" s="76" t="s">
        <v>2228</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2199</v>
      </c>
      <c r="G127" s="73"/>
      <c r="H127" s="76" t="s">
        <v>2380</v>
      </c>
      <c r="I127" s="76" t="s">
        <v>2228</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2200</v>
      </c>
      <c r="G128" s="73"/>
      <c r="H128" s="226" t="s">
        <v>2339</v>
      </c>
      <c r="I128" s="226" t="s">
        <v>2228</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2234</v>
      </c>
      <c r="G129" s="73"/>
      <c r="H129" s="318" t="s">
        <v>2463</v>
      </c>
      <c r="I129" s="318" t="s">
        <v>2235</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2236</v>
      </c>
      <c r="G130" s="73"/>
      <c r="H130" s="76" t="s">
        <v>2336</v>
      </c>
      <c r="I130" s="76" t="s">
        <v>2235</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2237</v>
      </c>
      <c r="G131" s="73"/>
      <c r="H131" s="76" t="s">
        <v>2184</v>
      </c>
      <c r="I131" s="76" t="s">
        <v>2235</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2238</v>
      </c>
      <c r="G132" s="73"/>
      <c r="H132" s="76" t="s">
        <v>2337</v>
      </c>
      <c r="I132" s="76" t="s">
        <v>2235</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2239</v>
      </c>
      <c r="G133" s="73"/>
      <c r="H133" s="76" t="s">
        <v>2187</v>
      </c>
      <c r="I133" s="76" t="s">
        <v>2235</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2240</v>
      </c>
      <c r="G134" s="73"/>
      <c r="H134" s="76" t="s">
        <v>2338</v>
      </c>
      <c r="I134" s="76" t="s">
        <v>2235</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2239</v>
      </c>
      <c r="G135" s="73"/>
      <c r="H135" s="76" t="s">
        <v>2377</v>
      </c>
      <c r="I135" s="76" t="s">
        <v>2235</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2208</v>
      </c>
      <c r="G136" s="73"/>
      <c r="H136" s="76" t="s">
        <v>2338</v>
      </c>
      <c r="I136" s="76" t="s">
        <v>2235</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2199</v>
      </c>
      <c r="G137" s="73"/>
      <c r="H137" s="76" t="s">
        <v>2380</v>
      </c>
      <c r="I137" s="76" t="s">
        <v>2235</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2240</v>
      </c>
      <c r="G138" s="73"/>
      <c r="H138" s="226" t="s">
        <v>2339</v>
      </c>
      <c r="I138" s="226" t="s">
        <v>2235</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5"/>
  <sheetViews>
    <sheetView topLeftCell="A6" workbookViewId="0">
      <selection activeCell="A29" sqref="A29:XFD29"/>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2906</v>
      </c>
      <c r="B16">
        <v>188000</v>
      </c>
      <c r="C16" s="44">
        <v>1</v>
      </c>
      <c r="D16" s="44">
        <v>0</v>
      </c>
      <c r="E16" s="44">
        <f>1-C16-D16</f>
        <v>0</v>
      </c>
    </row>
    <row r="17" spans="1:5" x14ac:dyDescent="0.25">
      <c r="A17" t="s">
        <v>2904</v>
      </c>
      <c r="B17">
        <v>87000</v>
      </c>
      <c r="C17" s="44">
        <v>1</v>
      </c>
      <c r="D17" s="44">
        <v>0</v>
      </c>
      <c r="E17" s="44">
        <f t="shared" ref="E17:E30" si="0">1-C17-D17</f>
        <v>0</v>
      </c>
    </row>
    <row r="18" spans="1:5" x14ac:dyDescent="0.25">
      <c r="A18" t="s">
        <v>2905</v>
      </c>
      <c r="B18">
        <v>297000</v>
      </c>
      <c r="C18" s="44">
        <v>0</v>
      </c>
      <c r="D18" s="44">
        <v>1</v>
      </c>
      <c r="E18" s="44">
        <f t="shared" si="0"/>
        <v>0</v>
      </c>
    </row>
    <row r="19" spans="1:5" x14ac:dyDescent="0.25">
      <c r="A19" t="s">
        <v>162</v>
      </c>
      <c r="B19">
        <v>30000</v>
      </c>
      <c r="C19" s="44">
        <v>0</v>
      </c>
      <c r="D19" s="44">
        <v>1</v>
      </c>
      <c r="E19" s="44">
        <f t="shared" si="0"/>
        <v>0</v>
      </c>
    </row>
    <row r="20" spans="1:5" x14ac:dyDescent="0.25">
      <c r="A20" t="s">
        <v>2907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2909</v>
      </c>
      <c r="B27">
        <v>78000</v>
      </c>
      <c r="C27" s="44">
        <v>0</v>
      </c>
      <c r="D27" s="44">
        <v>0</v>
      </c>
      <c r="E27" s="44">
        <f t="shared" si="0"/>
        <v>1</v>
      </c>
    </row>
    <row r="28" spans="1:5" x14ac:dyDescent="0.25">
      <c r="A28" t="s">
        <v>34</v>
      </c>
      <c r="B28">
        <v>22000</v>
      </c>
      <c r="C28" s="44">
        <v>0</v>
      </c>
      <c r="D28" s="44">
        <v>0</v>
      </c>
      <c r="E28" s="44">
        <f t="shared" si="0"/>
        <v>1</v>
      </c>
    </row>
    <row r="29" spans="1:5" x14ac:dyDescent="0.25">
      <c r="A29" t="s">
        <v>2908</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2902</v>
      </c>
      <c r="B38" s="479">
        <v>1</v>
      </c>
    </row>
    <row r="39" spans="1:3" ht="7.35" customHeight="1" x14ac:dyDescent="0.25"/>
    <row r="40" spans="1:3" x14ac:dyDescent="0.25">
      <c r="A40" t="s">
        <v>40</v>
      </c>
      <c r="B40">
        <v>12.2</v>
      </c>
      <c r="C40" s="1" t="s">
        <v>156</v>
      </c>
    </row>
    <row r="41" spans="1:3" ht="9" customHeight="1" x14ac:dyDescent="0.25"/>
    <row r="42" spans="1:3" x14ac:dyDescent="0.25">
      <c r="A42" t="s">
        <v>41</v>
      </c>
      <c r="B42">
        <v>0.6</v>
      </c>
    </row>
    <row r="43" spans="1:3" ht="4.9000000000000004" customHeight="1" x14ac:dyDescent="0.25"/>
    <row r="44" spans="1:3" x14ac:dyDescent="0.25">
      <c r="A44" t="s">
        <v>70</v>
      </c>
      <c r="B44">
        <v>12</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5" t="str">
        <f>General!I37</f>
        <v>a</v>
      </c>
      <c r="B53">
        <v>1</v>
      </c>
    </row>
    <row r="54" spans="1:2" x14ac:dyDescent="0.25">
      <c r="A54" s="355" t="str">
        <f>General!I38</f>
        <v>ar</v>
      </c>
      <c r="B54">
        <v>1</v>
      </c>
    </row>
    <row r="55" spans="1:2" x14ac:dyDescent="0.25">
      <c r="A55" s="355" t="str">
        <f>General!I39</f>
        <v>a2</v>
      </c>
      <c r="B55">
        <v>1</v>
      </c>
    </row>
    <row r="56" spans="1:2" x14ac:dyDescent="0.25">
      <c r="A56" s="355" t="str">
        <f>General!I40</f>
        <v>b</v>
      </c>
      <c r="B56">
        <v>1</v>
      </c>
    </row>
    <row r="57" spans="1:2" x14ac:dyDescent="0.25">
      <c r="A57" s="355" t="str">
        <f>General!I41</f>
        <v>bd</v>
      </c>
      <c r="B57">
        <v>1</v>
      </c>
    </row>
    <row r="58" spans="1:2" x14ac:dyDescent="0.25">
      <c r="A58" s="355" t="str">
        <f>General!I42</f>
        <v>f</v>
      </c>
      <c r="B58">
        <v>1</v>
      </c>
    </row>
    <row r="59" spans="1:2" x14ac:dyDescent="0.25">
      <c r="A59" s="355" t="str">
        <f>General!I43</f>
        <v>h</v>
      </c>
      <c r="B59">
        <v>1</v>
      </c>
    </row>
    <row r="60" spans="1:2" x14ac:dyDescent="0.25">
      <c r="A60" s="355" t="str">
        <f>General!I44</f>
        <v>i</v>
      </c>
      <c r="B60">
        <v>1</v>
      </c>
    </row>
    <row r="61" spans="1:2" x14ac:dyDescent="0.25">
      <c r="A61" s="355" t="str">
        <f>General!I45</f>
        <v>j</v>
      </c>
      <c r="B61">
        <v>1</v>
      </c>
    </row>
    <row r="62" spans="1:2" x14ac:dyDescent="0.25">
      <c r="A62" s="355" t="str">
        <f>General!I46</f>
        <v>jc</v>
      </c>
      <c r="B62">
        <v>1</v>
      </c>
    </row>
    <row r="63" spans="1:2" x14ac:dyDescent="0.25">
      <c r="A63" s="355" t="str">
        <f>General!I47</f>
        <v>jr</v>
      </c>
      <c r="B63">
        <v>1</v>
      </c>
    </row>
    <row r="64" spans="1:2" x14ac:dyDescent="0.25">
      <c r="A64" s="355" t="str">
        <f>General!I48</f>
        <v>k</v>
      </c>
      <c r="B64">
        <v>1</v>
      </c>
    </row>
    <row r="65" spans="1:2" x14ac:dyDescent="0.25">
      <c r="A65" s="355" t="str">
        <f>General!I49</f>
        <v>l</v>
      </c>
      <c r="B65">
        <v>1</v>
      </c>
    </row>
    <row r="66" spans="1:2" x14ac:dyDescent="0.25">
      <c r="A66" s="355" t="str">
        <f>General!I50</f>
        <v>m</v>
      </c>
      <c r="B66">
        <v>1</v>
      </c>
    </row>
    <row r="67" spans="1:2" x14ac:dyDescent="0.25">
      <c r="A67" s="355" t="str">
        <f>General!I51</f>
        <v>o</v>
      </c>
      <c r="B67">
        <v>1</v>
      </c>
    </row>
    <row r="68" spans="1:2" x14ac:dyDescent="0.25">
      <c r="A68" s="355" t="str">
        <f>General!I52</f>
        <v>od</v>
      </c>
      <c r="B68">
        <v>1</v>
      </c>
    </row>
    <row r="69" spans="1:2" x14ac:dyDescent="0.25">
      <c r="A69" s="355" t="str">
        <f>General!I53</f>
        <v>of</v>
      </c>
      <c r="B69">
        <v>1</v>
      </c>
    </row>
    <row r="70" spans="1:2" x14ac:dyDescent="0.25">
      <c r="A70" s="355" t="str">
        <f>General!I54</f>
        <v>r</v>
      </c>
      <c r="B70">
        <v>1</v>
      </c>
    </row>
    <row r="71" spans="1:2" x14ac:dyDescent="0.25">
      <c r="A71" s="355" t="str">
        <f>General!I55</f>
        <v>rd</v>
      </c>
      <c r="B71">
        <v>1</v>
      </c>
    </row>
    <row r="72" spans="1:2" x14ac:dyDescent="0.25">
      <c r="A72" s="355" t="str">
        <f>General!I56</f>
        <v>s</v>
      </c>
      <c r="B72">
        <v>1</v>
      </c>
    </row>
    <row r="73" spans="1:2" x14ac:dyDescent="0.25">
      <c r="A73" s="355" t="str">
        <f>General!I57</f>
        <v>sp</v>
      </c>
      <c r="B73">
        <v>1</v>
      </c>
    </row>
    <row r="74" spans="1:2" x14ac:dyDescent="0.25">
      <c r="A74" s="355" t="str">
        <f>General!I58</f>
        <v>sr</v>
      </c>
      <c r="B74">
        <v>1</v>
      </c>
    </row>
    <row r="75" spans="1:2" x14ac:dyDescent="0.25">
      <c r="A75" s="355" t="str">
        <f>General!I59</f>
        <v>t</v>
      </c>
      <c r="B75">
        <v>1</v>
      </c>
    </row>
    <row r="76" spans="1:2" x14ac:dyDescent="0.25">
      <c r="A76" s="355" t="str">
        <f>General!I60</f>
        <v>tc</v>
      </c>
      <c r="B76">
        <v>1</v>
      </c>
    </row>
    <row r="77" spans="1:2" x14ac:dyDescent="0.25">
      <c r="A77" s="355" t="str">
        <f>General!I61</f>
        <v>tr</v>
      </c>
      <c r="B77">
        <v>1</v>
      </c>
    </row>
    <row r="78" spans="1:2" x14ac:dyDescent="0.25">
      <c r="A78" s="355" t="str">
        <f>General!I62</f>
        <v>u</v>
      </c>
      <c r="B78">
        <v>1</v>
      </c>
    </row>
    <row r="79" spans="1:2" x14ac:dyDescent="0.25">
      <c r="A79" s="355" t="str">
        <f>General!I63</f>
        <v>uc</v>
      </c>
      <c r="B79">
        <v>1</v>
      </c>
    </row>
    <row r="80" spans="1:2" x14ac:dyDescent="0.25">
      <c r="A80" s="355" t="str">
        <f>General!I64</f>
        <v>ur</v>
      </c>
      <c r="B80">
        <v>1</v>
      </c>
    </row>
    <row r="81" spans="1:2" x14ac:dyDescent="0.25">
      <c r="A81" s="355" t="str">
        <f>General!I65</f>
        <v>v</v>
      </c>
      <c r="B81">
        <v>1</v>
      </c>
    </row>
    <row r="82" spans="1:2" x14ac:dyDescent="0.25">
      <c r="A82" s="355" t="str">
        <f>General!I66</f>
        <v>w</v>
      </c>
      <c r="B82">
        <v>1</v>
      </c>
    </row>
    <row r="83" spans="1:2" x14ac:dyDescent="0.25">
      <c r="A83" s="355" t="str">
        <f>General!I67</f>
        <v>wd</v>
      </c>
      <c r="B83">
        <v>1</v>
      </c>
    </row>
    <row r="84" spans="1:2" x14ac:dyDescent="0.25">
      <c r="A84" s="355" t="str">
        <f>General!I68</f>
        <v>x</v>
      </c>
      <c r="B84">
        <v>1</v>
      </c>
    </row>
    <row r="85" spans="1:2" x14ac:dyDescent="0.25">
      <c r="A85" s="355" t="str">
        <f>General!I69</f>
        <v>xc</v>
      </c>
      <c r="B85">
        <v>1</v>
      </c>
    </row>
    <row r="86" spans="1:2" x14ac:dyDescent="0.25">
      <c r="A86" s="355" t="str">
        <f>General!I70</f>
        <v>xr</v>
      </c>
      <c r="B86">
        <v>1</v>
      </c>
    </row>
    <row r="87" spans="1:2" x14ac:dyDescent="0.25">
      <c r="A87" s="355" t="str">
        <f>General!I71</f>
        <v>z</v>
      </c>
      <c r="B87">
        <v>1</v>
      </c>
    </row>
    <row r="88" spans="1:2" x14ac:dyDescent="0.25">
      <c r="A88" s="355" t="str">
        <f>General!I72</f>
        <v>zd</v>
      </c>
      <c r="B88">
        <v>1</v>
      </c>
    </row>
    <row r="90" spans="1:2" x14ac:dyDescent="0.25">
      <c r="A90" s="3" t="s">
        <v>44</v>
      </c>
    </row>
    <row r="91" spans="1:2" x14ac:dyDescent="0.25">
      <c r="A91" t="s">
        <v>2903</v>
      </c>
      <c r="B91" s="479">
        <v>1</v>
      </c>
    </row>
    <row r="92" spans="1:2" ht="7.35" customHeight="1" x14ac:dyDescent="0.25"/>
    <row r="93" spans="1:2" x14ac:dyDescent="0.25">
      <c r="A93" t="s">
        <v>45</v>
      </c>
      <c r="B93">
        <v>12.2</v>
      </c>
    </row>
    <row r="94" spans="1:2" ht="6" customHeight="1" x14ac:dyDescent="0.25"/>
    <row r="95" spans="1:2" x14ac:dyDescent="0.25">
      <c r="A95" t="s">
        <v>46</v>
      </c>
      <c r="B95">
        <v>63</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5" t="s">
        <v>4</v>
      </c>
      <c r="B102">
        <v>8</v>
      </c>
    </row>
    <row r="103" spans="1:3" x14ac:dyDescent="0.25">
      <c r="A103" s="355" t="s">
        <v>2402</v>
      </c>
      <c r="B103">
        <v>8</v>
      </c>
    </row>
    <row r="104" spans="1:3" x14ac:dyDescent="0.25">
      <c r="A104" s="355" t="s">
        <v>10</v>
      </c>
      <c r="B104">
        <v>5.5</v>
      </c>
    </row>
    <row r="105" spans="1:3" x14ac:dyDescent="0.25">
      <c r="A105" s="355" t="s">
        <v>85</v>
      </c>
      <c r="B105">
        <v>8</v>
      </c>
    </row>
    <row r="106" spans="1:3" x14ac:dyDescent="0.25">
      <c r="A106" s="355" t="s">
        <v>86</v>
      </c>
      <c r="B106">
        <v>5.5</v>
      </c>
    </row>
    <row r="107" spans="1:3" x14ac:dyDescent="0.25">
      <c r="A107" s="355" t="s">
        <v>87</v>
      </c>
      <c r="B107">
        <v>5.5</v>
      </c>
    </row>
    <row r="108" spans="1:3" x14ac:dyDescent="0.25">
      <c r="A108" s="355" t="s">
        <v>7</v>
      </c>
      <c r="B108">
        <v>6</v>
      </c>
    </row>
    <row r="109" spans="1:3" x14ac:dyDescent="0.25">
      <c r="A109" s="355" t="s">
        <v>6</v>
      </c>
      <c r="B109">
        <v>8</v>
      </c>
    </row>
    <row r="110" spans="1:3" x14ac:dyDescent="0.25">
      <c r="A110" s="355" t="s">
        <v>2406</v>
      </c>
      <c r="B110">
        <v>8</v>
      </c>
    </row>
    <row r="111" spans="1:3" x14ac:dyDescent="0.25">
      <c r="A111" s="355" t="s">
        <v>101</v>
      </c>
      <c r="B111">
        <v>8</v>
      </c>
    </row>
    <row r="112" spans="1:3" x14ac:dyDescent="0.25">
      <c r="A112" s="355" t="s">
        <v>9</v>
      </c>
      <c r="B112">
        <v>6</v>
      </c>
    </row>
    <row r="113" spans="1:2" x14ac:dyDescent="0.25">
      <c r="A113" s="355" t="s">
        <v>2405</v>
      </c>
      <c r="B113">
        <v>6</v>
      </c>
    </row>
    <row r="114" spans="1:2" x14ac:dyDescent="0.25">
      <c r="A114" s="355" t="s">
        <v>88</v>
      </c>
      <c r="B114">
        <v>5.5</v>
      </c>
    </row>
    <row r="115" spans="1:2" x14ac:dyDescent="0.25">
      <c r="A115" s="355" t="s">
        <v>5</v>
      </c>
      <c r="B115">
        <v>8</v>
      </c>
    </row>
    <row r="116" spans="1:2" x14ac:dyDescent="0.25">
      <c r="A116" s="355" t="s">
        <v>2404</v>
      </c>
      <c r="B116">
        <v>8</v>
      </c>
    </row>
    <row r="117" spans="1:2" x14ac:dyDescent="0.25">
      <c r="A117" s="355" t="s">
        <v>8</v>
      </c>
      <c r="B117">
        <v>6</v>
      </c>
    </row>
    <row r="118" spans="1:2" x14ac:dyDescent="0.25">
      <c r="A118" s="355" t="s">
        <v>2403</v>
      </c>
      <c r="B118">
        <v>6</v>
      </c>
    </row>
    <row r="120" spans="1:2" x14ac:dyDescent="0.25">
      <c r="A120" t="s">
        <v>49</v>
      </c>
      <c r="B120"/>
    </row>
    <row r="121" spans="1:2" x14ac:dyDescent="0.25">
      <c r="A121" s="355" t="str">
        <f>General!G37</f>
        <v>b</v>
      </c>
      <c r="B121">
        <v>33</v>
      </c>
    </row>
    <row r="122" spans="1:2" x14ac:dyDescent="0.25">
      <c r="A122" s="355" t="str">
        <f>General!G38</f>
        <v>bd</v>
      </c>
      <c r="B122">
        <v>33</v>
      </c>
    </row>
    <row r="123" spans="1:2" x14ac:dyDescent="0.25">
      <c r="A123" s="355" t="str">
        <f>General!G39</f>
        <v>f</v>
      </c>
      <c r="B123">
        <v>38</v>
      </c>
    </row>
    <row r="124" spans="1:2" x14ac:dyDescent="0.25">
      <c r="A124" s="355" t="str">
        <f>General!G40</f>
        <v>h</v>
      </c>
      <c r="B124">
        <v>33</v>
      </c>
    </row>
    <row r="125" spans="1:2" x14ac:dyDescent="0.25">
      <c r="A125" s="355" t="str">
        <f>General!G41</f>
        <v>i</v>
      </c>
      <c r="B125">
        <v>38</v>
      </c>
    </row>
    <row r="126" spans="1:2" x14ac:dyDescent="0.25">
      <c r="A126" s="355" t="str">
        <f>General!G42</f>
        <v>k</v>
      </c>
      <c r="B126">
        <v>38</v>
      </c>
    </row>
    <row r="127" spans="1:2" x14ac:dyDescent="0.25">
      <c r="A127" s="355" t="str">
        <f>General!G43</f>
        <v>l</v>
      </c>
      <c r="B127">
        <v>33</v>
      </c>
    </row>
    <row r="128" spans="1:2" x14ac:dyDescent="0.25">
      <c r="A128" s="355" t="str">
        <f>General!G44</f>
        <v>o</v>
      </c>
      <c r="B128">
        <v>33</v>
      </c>
    </row>
    <row r="129" spans="1:3" x14ac:dyDescent="0.25">
      <c r="A129" s="355" t="str">
        <f>General!G45</f>
        <v>od</v>
      </c>
      <c r="B129">
        <v>33</v>
      </c>
    </row>
    <row r="130" spans="1:3" x14ac:dyDescent="0.25">
      <c r="A130" s="355" t="str">
        <f>General!G46</f>
        <v>of</v>
      </c>
      <c r="B130">
        <v>33</v>
      </c>
    </row>
    <row r="131" spans="1:3" x14ac:dyDescent="0.25">
      <c r="A131" s="355" t="str">
        <f>General!G47</f>
        <v>r</v>
      </c>
      <c r="B131">
        <v>38</v>
      </c>
    </row>
    <row r="132" spans="1:3" x14ac:dyDescent="0.25">
      <c r="A132" s="355" t="str">
        <f>General!G48</f>
        <v>rd</v>
      </c>
      <c r="B132">
        <v>38</v>
      </c>
    </row>
    <row r="133" spans="1:3" x14ac:dyDescent="0.25">
      <c r="A133" s="355" t="str">
        <f>General!G49</f>
        <v>v</v>
      </c>
      <c r="B133">
        <v>38</v>
      </c>
    </row>
    <row r="134" spans="1:3" x14ac:dyDescent="0.25">
      <c r="A134" s="355" t="str">
        <f>General!G50</f>
        <v>w</v>
      </c>
      <c r="B134">
        <v>33</v>
      </c>
    </row>
    <row r="135" spans="1:3" x14ac:dyDescent="0.25">
      <c r="A135" s="355" t="str">
        <f>General!G51</f>
        <v>wd</v>
      </c>
      <c r="B135">
        <v>33</v>
      </c>
    </row>
    <row r="136" spans="1:3" x14ac:dyDescent="0.25">
      <c r="A136" s="355" t="str">
        <f>General!G52</f>
        <v>z</v>
      </c>
      <c r="B136">
        <v>38</v>
      </c>
    </row>
    <row r="137" spans="1:3" x14ac:dyDescent="0.25">
      <c r="A137" s="355" t="str">
        <f>General!G53</f>
        <v>zd</v>
      </c>
      <c r="B137">
        <v>38</v>
      </c>
    </row>
    <row r="139" spans="1:3" x14ac:dyDescent="0.25">
      <c r="A139" s="3" t="s">
        <v>50</v>
      </c>
    </row>
    <row r="140" spans="1:3" x14ac:dyDescent="0.25">
      <c r="A140" t="s">
        <v>51</v>
      </c>
      <c r="B140">
        <v>25</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74" t="str">
        <f>Price!A72</f>
        <v>lime</v>
      </c>
      <c r="B154" t="str">
        <f>Price!B72</f>
        <v>lime</v>
      </c>
      <c r="C154">
        <v>20</v>
      </c>
    </row>
    <row r="155" spans="1:3" x14ac:dyDescent="0.25">
      <c r="A155" s="474" t="str">
        <f>Price!A73</f>
        <v>agflow</v>
      </c>
      <c r="B155" t="str">
        <f>Price!B73</f>
        <v>at_seeding</v>
      </c>
      <c r="C155"/>
    </row>
    <row r="156" spans="1:3" x14ac:dyDescent="0.25">
      <c r="A156" s="474" t="str">
        <f>Price!A74</f>
        <v>urea-early</v>
      </c>
      <c r="B156" t="str">
        <f>Price!B74</f>
        <v>mid</v>
      </c>
      <c r="C156">
        <v>15</v>
      </c>
    </row>
    <row r="157" spans="1:3" x14ac:dyDescent="0.25">
      <c r="A157" s="474" t="str">
        <f>Price!A75</f>
        <v>flexi-n</v>
      </c>
      <c r="B157" t="str">
        <f>Price!B75</f>
        <v>late_cereal</v>
      </c>
      <c r="C157">
        <v>25</v>
      </c>
    </row>
    <row r="158" spans="1:3" x14ac:dyDescent="0.25">
      <c r="A158" s="474" t="str">
        <f>Price!A76</f>
        <v>ns31</v>
      </c>
      <c r="B158" t="str">
        <f>Price!B76</f>
        <v>late_oilseed</v>
      </c>
      <c r="C158">
        <v>20</v>
      </c>
    </row>
    <row r="159" spans="1:3" x14ac:dyDescent="0.25">
      <c r="A159" s="474" t="str">
        <f>Price!A77</f>
        <v>super</v>
      </c>
      <c r="B159" t="str">
        <f>Price!B77</f>
        <v>early_pas</v>
      </c>
      <c r="C159">
        <v>20</v>
      </c>
    </row>
    <row r="160" spans="1:3" x14ac:dyDescent="0.25">
      <c r="A160" s="474"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0.5</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6" t="str">
        <f>General!G37</f>
        <v>b</v>
      </c>
      <c r="B179" s="6">
        <v>1</v>
      </c>
      <c r="C179" s="6">
        <v>1</v>
      </c>
    </row>
    <row r="180" spans="1:3" x14ac:dyDescent="0.25">
      <c r="A180" s="356" t="str">
        <f>General!G38</f>
        <v>bd</v>
      </c>
      <c r="B180" s="6">
        <v>1</v>
      </c>
      <c r="C180" s="6">
        <v>1</v>
      </c>
    </row>
    <row r="181" spans="1:3" x14ac:dyDescent="0.25">
      <c r="A181" s="356" t="str">
        <f>General!G39</f>
        <v>f</v>
      </c>
      <c r="B181" s="6">
        <v>1</v>
      </c>
      <c r="C181" s="6">
        <v>1</v>
      </c>
    </row>
    <row r="182" spans="1:3" x14ac:dyDescent="0.25">
      <c r="A182" s="356" t="str">
        <f>General!G40</f>
        <v>h</v>
      </c>
      <c r="B182" s="6">
        <v>1</v>
      </c>
      <c r="C182" s="6">
        <v>3</v>
      </c>
    </row>
    <row r="183" spans="1:3" x14ac:dyDescent="0.25">
      <c r="A183" s="356" t="str">
        <f>General!G41</f>
        <v>i</v>
      </c>
      <c r="B183" s="6">
        <v>1</v>
      </c>
      <c r="C183" s="6">
        <v>1</v>
      </c>
    </row>
    <row r="184" spans="1:3" x14ac:dyDescent="0.25">
      <c r="A184" s="356" t="str">
        <f>General!G42</f>
        <v>k</v>
      </c>
      <c r="B184" s="6">
        <v>1</v>
      </c>
      <c r="C184" s="6">
        <v>1</v>
      </c>
    </row>
    <row r="185" spans="1:3" x14ac:dyDescent="0.25">
      <c r="A185" s="356" t="str">
        <f>General!G43</f>
        <v>l</v>
      </c>
      <c r="B185" s="6">
        <v>1</v>
      </c>
      <c r="C185" s="6">
        <v>1</v>
      </c>
    </row>
    <row r="186" spans="1:3" x14ac:dyDescent="0.25">
      <c r="A186" s="356" t="str">
        <f>General!G44</f>
        <v>o</v>
      </c>
      <c r="B186" s="6">
        <v>1</v>
      </c>
      <c r="C186" s="6">
        <v>1</v>
      </c>
    </row>
    <row r="187" spans="1:3" x14ac:dyDescent="0.25">
      <c r="A187" s="356" t="str">
        <f>General!G45</f>
        <v>od</v>
      </c>
      <c r="B187" s="6">
        <v>1</v>
      </c>
      <c r="C187" s="6">
        <v>1</v>
      </c>
    </row>
    <row r="188" spans="1:3" x14ac:dyDescent="0.25">
      <c r="A188" s="356" t="str">
        <f>General!G46</f>
        <v>of</v>
      </c>
      <c r="B188" s="6">
        <v>1</v>
      </c>
      <c r="C188" s="6">
        <v>1</v>
      </c>
    </row>
    <row r="189" spans="1:3" x14ac:dyDescent="0.25">
      <c r="A189" s="356" t="str">
        <f>General!G47</f>
        <v>r</v>
      </c>
      <c r="B189" s="6">
        <v>1</v>
      </c>
      <c r="C189" s="6">
        <v>1</v>
      </c>
    </row>
    <row r="190" spans="1:3" x14ac:dyDescent="0.25">
      <c r="A190" s="356" t="str">
        <f>General!G48</f>
        <v>rd</v>
      </c>
      <c r="B190" s="6">
        <v>1</v>
      </c>
      <c r="C190" s="6">
        <v>1</v>
      </c>
    </row>
    <row r="191" spans="1:3" x14ac:dyDescent="0.25">
      <c r="A191" s="356" t="str">
        <f>General!G49</f>
        <v>v</v>
      </c>
      <c r="B191" s="6">
        <v>1</v>
      </c>
      <c r="C191" s="6">
        <v>1</v>
      </c>
    </row>
    <row r="192" spans="1:3" x14ac:dyDescent="0.25">
      <c r="A192" s="356" t="str">
        <f>General!G50</f>
        <v>w</v>
      </c>
      <c r="B192" s="6">
        <v>1</v>
      </c>
      <c r="C192" s="6">
        <v>1</v>
      </c>
    </row>
    <row r="193" spans="1:3" x14ac:dyDescent="0.25">
      <c r="A193" s="356" t="str">
        <f>General!G51</f>
        <v>wd</v>
      </c>
      <c r="B193" s="6">
        <v>1</v>
      </c>
      <c r="C193" s="6">
        <v>1</v>
      </c>
    </row>
    <row r="194" spans="1:3" x14ac:dyDescent="0.25">
      <c r="A194" s="356" t="str">
        <f>General!G52</f>
        <v>z</v>
      </c>
      <c r="B194" s="6">
        <v>1</v>
      </c>
      <c r="C194" s="6">
        <v>1</v>
      </c>
    </row>
    <row r="195" spans="1:3" x14ac:dyDescent="0.25">
      <c r="A195" s="356" t="str">
        <f>General!G53</f>
        <v>zd</v>
      </c>
      <c r="B195" s="6">
        <v>1</v>
      </c>
      <c r="C195"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5"/>
  <sheetViews>
    <sheetView topLeftCell="A86" workbookViewId="0">
      <selection activeCell="B91" sqref="B9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2902</v>
      </c>
      <c r="B38" s="479">
        <v>1</v>
      </c>
    </row>
    <row r="39" spans="1:3" ht="7.35" customHeight="1" x14ac:dyDescent="0.25"/>
    <row r="40" spans="1:3" x14ac:dyDescent="0.25">
      <c r="A40" t="s">
        <v>40</v>
      </c>
      <c r="B40">
        <v>4.5</v>
      </c>
      <c r="C40" s="1" t="s">
        <v>156</v>
      </c>
    </row>
    <row r="41" spans="1:3" ht="9" customHeight="1" x14ac:dyDescent="0.25"/>
    <row r="42" spans="1:3" x14ac:dyDescent="0.25">
      <c r="A42" t="s">
        <v>41</v>
      </c>
      <c r="B42">
        <v>0.85</v>
      </c>
    </row>
    <row r="43" spans="1:3" ht="4.9000000000000004" customHeight="1" x14ac:dyDescent="0.25"/>
    <row r="44" spans="1:3" x14ac:dyDescent="0.25">
      <c r="A44" t="s">
        <v>70</v>
      </c>
      <c r="B44">
        <v>10</v>
      </c>
      <c r="C44" s="1" t="s">
        <v>157</v>
      </c>
    </row>
    <row r="45" spans="1:3" ht="7.15" customHeight="1" x14ac:dyDescent="0.25"/>
    <row r="46" spans="1:3" x14ac:dyDescent="0.25">
      <c r="A46" t="s">
        <v>74</v>
      </c>
      <c r="B46">
        <v>5.41</v>
      </c>
    </row>
    <row r="47" spans="1:3" ht="7.15" customHeight="1" x14ac:dyDescent="0.25"/>
    <row r="48" spans="1:3" x14ac:dyDescent="0.25">
      <c r="A48" t="s">
        <v>73</v>
      </c>
      <c r="B48">
        <v>1.08</v>
      </c>
    </row>
    <row r="49" spans="1:2" ht="7.15" customHeight="1" x14ac:dyDescent="0.25"/>
    <row r="50" spans="1:2" x14ac:dyDescent="0.25">
      <c r="A50" t="s">
        <v>72</v>
      </c>
      <c r="B50">
        <v>2.0699999999999998</v>
      </c>
    </row>
    <row r="51" spans="1:2" ht="7.15" customHeight="1" x14ac:dyDescent="0.25"/>
    <row r="52" spans="1:2" x14ac:dyDescent="0.25">
      <c r="A52" t="s">
        <v>71</v>
      </c>
      <c r="B52"/>
    </row>
    <row r="53" spans="1:2" x14ac:dyDescent="0.25">
      <c r="A53" s="355" t="str">
        <f>General!I37</f>
        <v>a</v>
      </c>
      <c r="B53">
        <v>1</v>
      </c>
    </row>
    <row r="54" spans="1:2" x14ac:dyDescent="0.25">
      <c r="A54" s="355" t="str">
        <f>General!I38</f>
        <v>ar</v>
      </c>
      <c r="B54">
        <v>1</v>
      </c>
    </row>
    <row r="55" spans="1:2" x14ac:dyDescent="0.25">
      <c r="A55" s="355" t="str">
        <f>General!I39</f>
        <v>a2</v>
      </c>
      <c r="B55">
        <v>1</v>
      </c>
    </row>
    <row r="56" spans="1:2" x14ac:dyDescent="0.25">
      <c r="A56" s="355" t="str">
        <f>General!I40</f>
        <v>b</v>
      </c>
      <c r="B56">
        <v>1</v>
      </c>
    </row>
    <row r="57" spans="1:2" x14ac:dyDescent="0.25">
      <c r="A57" s="355" t="str">
        <f>General!I41</f>
        <v>bd</v>
      </c>
      <c r="B57">
        <v>1</v>
      </c>
    </row>
    <row r="58" spans="1:2" x14ac:dyDescent="0.25">
      <c r="A58" s="355" t="str">
        <f>General!I42</f>
        <v>f</v>
      </c>
      <c r="B58">
        <v>1</v>
      </c>
    </row>
    <row r="59" spans="1:2" x14ac:dyDescent="0.25">
      <c r="A59" s="355" t="str">
        <f>General!I43</f>
        <v>h</v>
      </c>
      <c r="B59">
        <v>1</v>
      </c>
    </row>
    <row r="60" spans="1:2" x14ac:dyDescent="0.25">
      <c r="A60" s="355" t="str">
        <f>General!I44</f>
        <v>i</v>
      </c>
      <c r="B60">
        <v>1</v>
      </c>
    </row>
    <row r="61" spans="1:2" x14ac:dyDescent="0.25">
      <c r="A61" s="355" t="str">
        <f>General!I45</f>
        <v>j</v>
      </c>
      <c r="B61">
        <v>1</v>
      </c>
    </row>
    <row r="62" spans="1:2" x14ac:dyDescent="0.25">
      <c r="A62" s="355" t="str">
        <f>General!I46</f>
        <v>jc</v>
      </c>
      <c r="B62">
        <v>1</v>
      </c>
    </row>
    <row r="63" spans="1:2" x14ac:dyDescent="0.25">
      <c r="A63" s="355" t="str">
        <f>General!I47</f>
        <v>jr</v>
      </c>
      <c r="B63">
        <v>1</v>
      </c>
    </row>
    <row r="64" spans="1:2" x14ac:dyDescent="0.25">
      <c r="A64" s="355" t="str">
        <f>General!I48</f>
        <v>k</v>
      </c>
      <c r="B64">
        <v>1</v>
      </c>
    </row>
    <row r="65" spans="1:2" x14ac:dyDescent="0.25">
      <c r="A65" s="355" t="str">
        <f>General!I49</f>
        <v>l</v>
      </c>
      <c r="B65">
        <v>1</v>
      </c>
    </row>
    <row r="66" spans="1:2" x14ac:dyDescent="0.25">
      <c r="A66" s="355" t="str">
        <f>General!I50</f>
        <v>m</v>
      </c>
      <c r="B66">
        <v>1</v>
      </c>
    </row>
    <row r="67" spans="1:2" x14ac:dyDescent="0.25">
      <c r="A67" s="355" t="str">
        <f>General!I51</f>
        <v>o</v>
      </c>
      <c r="B67">
        <v>1</v>
      </c>
    </row>
    <row r="68" spans="1:2" x14ac:dyDescent="0.25">
      <c r="A68" s="355" t="str">
        <f>General!I52</f>
        <v>od</v>
      </c>
      <c r="B68">
        <v>1</v>
      </c>
    </row>
    <row r="69" spans="1:2" x14ac:dyDescent="0.25">
      <c r="A69" s="355" t="str">
        <f>General!I53</f>
        <v>of</v>
      </c>
      <c r="B69">
        <v>1</v>
      </c>
    </row>
    <row r="70" spans="1:2" x14ac:dyDescent="0.25">
      <c r="A70" s="355" t="str">
        <f>General!I54</f>
        <v>r</v>
      </c>
      <c r="B70">
        <v>1</v>
      </c>
    </row>
    <row r="71" spans="1:2" x14ac:dyDescent="0.25">
      <c r="A71" s="355" t="str">
        <f>General!I55</f>
        <v>rd</v>
      </c>
      <c r="B71">
        <v>1</v>
      </c>
    </row>
    <row r="72" spans="1:2" x14ac:dyDescent="0.25">
      <c r="A72" s="355" t="str">
        <f>General!I56</f>
        <v>s</v>
      </c>
      <c r="B72">
        <v>1</v>
      </c>
    </row>
    <row r="73" spans="1:2" x14ac:dyDescent="0.25">
      <c r="A73" s="355" t="str">
        <f>General!I57</f>
        <v>sp</v>
      </c>
      <c r="B73">
        <v>1</v>
      </c>
    </row>
    <row r="74" spans="1:2" x14ac:dyDescent="0.25">
      <c r="A74" s="355" t="str">
        <f>General!I58</f>
        <v>sr</v>
      </c>
      <c r="B74">
        <v>1</v>
      </c>
    </row>
    <row r="75" spans="1:2" x14ac:dyDescent="0.25">
      <c r="A75" s="355" t="str">
        <f>General!I59</f>
        <v>t</v>
      </c>
      <c r="B75">
        <v>1</v>
      </c>
    </row>
    <row r="76" spans="1:2" x14ac:dyDescent="0.25">
      <c r="A76" s="355" t="str">
        <f>General!I60</f>
        <v>tc</v>
      </c>
      <c r="B76">
        <v>1</v>
      </c>
    </row>
    <row r="77" spans="1:2" x14ac:dyDescent="0.25">
      <c r="A77" s="355" t="str">
        <f>General!I61</f>
        <v>tr</v>
      </c>
      <c r="B77">
        <v>1</v>
      </c>
    </row>
    <row r="78" spans="1:2" x14ac:dyDescent="0.25">
      <c r="A78" s="355" t="str">
        <f>General!I62</f>
        <v>u</v>
      </c>
      <c r="B78">
        <v>1</v>
      </c>
    </row>
    <row r="79" spans="1:2" x14ac:dyDescent="0.25">
      <c r="A79" s="355" t="str">
        <f>General!I63</f>
        <v>uc</v>
      </c>
      <c r="B79">
        <v>1</v>
      </c>
    </row>
    <row r="80" spans="1:2" x14ac:dyDescent="0.25">
      <c r="A80" s="355" t="str">
        <f>General!I64</f>
        <v>ur</v>
      </c>
      <c r="B80">
        <v>1</v>
      </c>
    </row>
    <row r="81" spans="1:2" x14ac:dyDescent="0.25">
      <c r="A81" s="355" t="str">
        <f>General!I65</f>
        <v>v</v>
      </c>
      <c r="B81">
        <v>1</v>
      </c>
    </row>
    <row r="82" spans="1:2" x14ac:dyDescent="0.25">
      <c r="A82" s="355" t="str">
        <f>General!I66</f>
        <v>w</v>
      </c>
      <c r="B82">
        <v>1</v>
      </c>
    </row>
    <row r="83" spans="1:2" x14ac:dyDescent="0.25">
      <c r="A83" s="355" t="str">
        <f>General!I67</f>
        <v>wd</v>
      </c>
      <c r="B83">
        <v>1</v>
      </c>
    </row>
    <row r="84" spans="1:2" x14ac:dyDescent="0.25">
      <c r="A84" s="355" t="str">
        <f>General!I68</f>
        <v>x</v>
      </c>
      <c r="B84">
        <v>1</v>
      </c>
    </row>
    <row r="85" spans="1:2" x14ac:dyDescent="0.25">
      <c r="A85" s="355" t="str">
        <f>General!I69</f>
        <v>xc</v>
      </c>
      <c r="B85">
        <v>1</v>
      </c>
    </row>
    <row r="86" spans="1:2" x14ac:dyDescent="0.25">
      <c r="A86" s="355" t="str">
        <f>General!I70</f>
        <v>xr</v>
      </c>
      <c r="B86">
        <v>1</v>
      </c>
    </row>
    <row r="87" spans="1:2" x14ac:dyDescent="0.25">
      <c r="A87" s="355" t="str">
        <f>General!I71</f>
        <v>z</v>
      </c>
      <c r="B87">
        <v>1</v>
      </c>
    </row>
    <row r="88" spans="1:2" x14ac:dyDescent="0.25">
      <c r="A88" s="355" t="str">
        <f>General!I72</f>
        <v>zd</v>
      </c>
      <c r="B88">
        <v>1</v>
      </c>
    </row>
    <row r="90" spans="1:2" x14ac:dyDescent="0.25">
      <c r="A90" s="3" t="s">
        <v>44</v>
      </c>
    </row>
    <row r="91" spans="1:2" x14ac:dyDescent="0.25">
      <c r="A91" t="s">
        <v>2903</v>
      </c>
      <c r="B91" s="479">
        <v>1</v>
      </c>
    </row>
    <row r="92" spans="1:2" ht="7.35" customHeight="1" x14ac:dyDescent="0.25"/>
    <row r="93" spans="1:2" x14ac:dyDescent="0.25">
      <c r="A93" t="s">
        <v>45</v>
      </c>
      <c r="B93">
        <v>5.5</v>
      </c>
    </row>
    <row r="94" spans="1:2" ht="6" customHeight="1" x14ac:dyDescent="0.25"/>
    <row r="95" spans="1:2" x14ac:dyDescent="0.25">
      <c r="A95" t="s">
        <v>46</v>
      </c>
      <c r="B95">
        <v>50</v>
      </c>
    </row>
    <row r="96" spans="1:2" ht="7.15" customHeight="1" x14ac:dyDescent="0.25"/>
    <row r="97" spans="1:3" x14ac:dyDescent="0.25">
      <c r="A97" t="s">
        <v>47</v>
      </c>
      <c r="B97">
        <v>0.3</v>
      </c>
      <c r="C97" s="1" t="s">
        <v>155</v>
      </c>
    </row>
    <row r="98" spans="1:3" ht="7.15" customHeight="1" x14ac:dyDescent="0.25"/>
    <row r="99" spans="1:3" x14ac:dyDescent="0.25">
      <c r="A99" t="s">
        <v>79</v>
      </c>
      <c r="B99">
        <v>0.5</v>
      </c>
    </row>
    <row r="100" spans="1:3" ht="7.15" customHeight="1" x14ac:dyDescent="0.25"/>
    <row r="101" spans="1:3" x14ac:dyDescent="0.25">
      <c r="A101" t="s">
        <v>48</v>
      </c>
      <c r="B101"/>
    </row>
    <row r="102" spans="1:3" x14ac:dyDescent="0.25">
      <c r="A102" s="355" t="s">
        <v>4</v>
      </c>
      <c r="B102">
        <v>8</v>
      </c>
    </row>
    <row r="103" spans="1:3" x14ac:dyDescent="0.25">
      <c r="A103" s="355" t="s">
        <v>2402</v>
      </c>
      <c r="B103">
        <v>8</v>
      </c>
    </row>
    <row r="104" spans="1:3" x14ac:dyDescent="0.25">
      <c r="A104" s="355" t="s">
        <v>10</v>
      </c>
      <c r="B104">
        <v>5.5</v>
      </c>
    </row>
    <row r="105" spans="1:3" x14ac:dyDescent="0.25">
      <c r="A105" s="355" t="s">
        <v>85</v>
      </c>
      <c r="B105">
        <v>8</v>
      </c>
    </row>
    <row r="106" spans="1:3" x14ac:dyDescent="0.25">
      <c r="A106" s="355" t="s">
        <v>86</v>
      </c>
      <c r="B106">
        <v>5.5</v>
      </c>
    </row>
    <row r="107" spans="1:3" x14ac:dyDescent="0.25">
      <c r="A107" s="355" t="s">
        <v>87</v>
      </c>
      <c r="B107">
        <v>5.5</v>
      </c>
    </row>
    <row r="108" spans="1:3" x14ac:dyDescent="0.25">
      <c r="A108" s="355" t="s">
        <v>7</v>
      </c>
      <c r="B108">
        <v>6</v>
      </c>
    </row>
    <row r="109" spans="1:3" x14ac:dyDescent="0.25">
      <c r="A109" s="355" t="s">
        <v>6</v>
      </c>
      <c r="B109">
        <v>8</v>
      </c>
    </row>
    <row r="110" spans="1:3" x14ac:dyDescent="0.25">
      <c r="A110" s="355" t="s">
        <v>2406</v>
      </c>
      <c r="B110">
        <v>8</v>
      </c>
    </row>
    <row r="111" spans="1:3" x14ac:dyDescent="0.25">
      <c r="A111" s="355" t="s">
        <v>101</v>
      </c>
      <c r="B111">
        <v>8</v>
      </c>
    </row>
    <row r="112" spans="1:3" x14ac:dyDescent="0.25">
      <c r="A112" s="355" t="s">
        <v>9</v>
      </c>
      <c r="B112">
        <v>6</v>
      </c>
    </row>
    <row r="113" spans="1:2" x14ac:dyDescent="0.25">
      <c r="A113" s="355" t="s">
        <v>2405</v>
      </c>
      <c r="B113">
        <v>6</v>
      </c>
    </row>
    <row r="114" spans="1:2" x14ac:dyDescent="0.25">
      <c r="A114" s="355" t="s">
        <v>88</v>
      </c>
      <c r="B114">
        <v>5.5</v>
      </c>
    </row>
    <row r="115" spans="1:2" x14ac:dyDescent="0.25">
      <c r="A115" s="355" t="s">
        <v>5</v>
      </c>
      <c r="B115">
        <v>8</v>
      </c>
    </row>
    <row r="116" spans="1:2" x14ac:dyDescent="0.25">
      <c r="A116" s="355" t="s">
        <v>2404</v>
      </c>
      <c r="B116">
        <v>8</v>
      </c>
    </row>
    <row r="117" spans="1:2" x14ac:dyDescent="0.25">
      <c r="A117" s="355" t="s">
        <v>8</v>
      </c>
      <c r="B117">
        <v>6</v>
      </c>
    </row>
    <row r="118" spans="1:2" x14ac:dyDescent="0.25">
      <c r="A118" s="355" t="s">
        <v>2403</v>
      </c>
      <c r="B118">
        <v>6</v>
      </c>
    </row>
    <row r="120" spans="1:2" x14ac:dyDescent="0.25">
      <c r="A120" t="s">
        <v>49</v>
      </c>
      <c r="B120"/>
    </row>
    <row r="121" spans="1:2" x14ac:dyDescent="0.25">
      <c r="A121" s="355" t="str">
        <f>General!G37</f>
        <v>b</v>
      </c>
      <c r="B121">
        <v>17.5</v>
      </c>
    </row>
    <row r="122" spans="1:2" x14ac:dyDescent="0.25">
      <c r="A122" s="355" t="str">
        <f>General!G38</f>
        <v>bd</v>
      </c>
      <c r="B122">
        <v>17.5</v>
      </c>
    </row>
    <row r="123" spans="1:2" x14ac:dyDescent="0.25">
      <c r="A123" s="355" t="str">
        <f>General!G39</f>
        <v>f</v>
      </c>
      <c r="B123">
        <v>22.5</v>
      </c>
    </row>
    <row r="124" spans="1:2" x14ac:dyDescent="0.25">
      <c r="A124" s="355" t="str">
        <f>General!G40</f>
        <v>h</v>
      </c>
      <c r="B124">
        <v>17.5</v>
      </c>
    </row>
    <row r="125" spans="1:2" x14ac:dyDescent="0.25">
      <c r="A125" s="355" t="str">
        <f>General!G41</f>
        <v>i</v>
      </c>
      <c r="B125">
        <v>22.5</v>
      </c>
    </row>
    <row r="126" spans="1:2" x14ac:dyDescent="0.25">
      <c r="A126" s="355" t="str">
        <f>General!G42</f>
        <v>k</v>
      </c>
      <c r="B126">
        <v>22.5</v>
      </c>
    </row>
    <row r="127" spans="1:2" x14ac:dyDescent="0.25">
      <c r="A127" s="355" t="str">
        <f>General!G43</f>
        <v>l</v>
      </c>
      <c r="B127">
        <v>22.5</v>
      </c>
    </row>
    <row r="128" spans="1:2" x14ac:dyDescent="0.25">
      <c r="A128" s="355" t="str">
        <f>General!G44</f>
        <v>o</v>
      </c>
      <c r="B128">
        <v>17.5</v>
      </c>
    </row>
    <row r="129" spans="1:3" x14ac:dyDescent="0.25">
      <c r="A129" s="355" t="str">
        <f>General!G45</f>
        <v>od</v>
      </c>
      <c r="B129">
        <v>17.5</v>
      </c>
    </row>
    <row r="130" spans="1:3" x14ac:dyDescent="0.25">
      <c r="A130" s="355" t="str">
        <f>General!G46</f>
        <v>of</v>
      </c>
      <c r="B130">
        <v>17.5</v>
      </c>
    </row>
    <row r="131" spans="1:3" x14ac:dyDescent="0.25">
      <c r="A131" s="355" t="str">
        <f>General!G47</f>
        <v>r</v>
      </c>
      <c r="B131">
        <v>22.5</v>
      </c>
    </row>
    <row r="132" spans="1:3" x14ac:dyDescent="0.25">
      <c r="A132" s="355" t="str">
        <f>General!G48</f>
        <v>rd</v>
      </c>
      <c r="B132">
        <v>22.5</v>
      </c>
    </row>
    <row r="133" spans="1:3" x14ac:dyDescent="0.25">
      <c r="A133" s="355" t="str">
        <f>General!G49</f>
        <v>v</v>
      </c>
      <c r="B133">
        <v>22.5</v>
      </c>
    </row>
    <row r="134" spans="1:3" x14ac:dyDescent="0.25">
      <c r="A134" s="355" t="str">
        <f>General!G50</f>
        <v>w</v>
      </c>
      <c r="B134">
        <v>17.5</v>
      </c>
    </row>
    <row r="135" spans="1:3" x14ac:dyDescent="0.25">
      <c r="A135" s="355" t="str">
        <f>General!G51</f>
        <v>wd</v>
      </c>
      <c r="B135">
        <v>17.5</v>
      </c>
    </row>
    <row r="136" spans="1:3" x14ac:dyDescent="0.25">
      <c r="A136" s="355" t="str">
        <f>General!G52</f>
        <v>z</v>
      </c>
      <c r="B136">
        <v>22.5</v>
      </c>
    </row>
    <row r="137" spans="1:3" x14ac:dyDescent="0.25">
      <c r="A137" s="355" t="str">
        <f>General!G53</f>
        <v>zd</v>
      </c>
      <c r="B137">
        <v>22.5</v>
      </c>
    </row>
    <row r="139" spans="1:3" x14ac:dyDescent="0.25">
      <c r="A139" s="3" t="s">
        <v>50</v>
      </c>
    </row>
    <row r="140" spans="1:3" x14ac:dyDescent="0.25">
      <c r="A140" t="s">
        <v>51</v>
      </c>
      <c r="B140">
        <v>20</v>
      </c>
      <c r="C140" s="1" t="s">
        <v>156</v>
      </c>
    </row>
    <row r="141" spans="1:3" ht="7.9" customHeight="1" x14ac:dyDescent="0.25"/>
    <row r="142" spans="1:3" x14ac:dyDescent="0.25">
      <c r="A142" t="s">
        <v>52</v>
      </c>
      <c r="B142">
        <v>20</v>
      </c>
      <c r="C142" s="1" t="s">
        <v>157</v>
      </c>
    </row>
    <row r="143" spans="1:3" ht="4.1500000000000004" customHeight="1" x14ac:dyDescent="0.25"/>
    <row r="144" spans="1:3" x14ac:dyDescent="0.25">
      <c r="A144" t="s">
        <v>53</v>
      </c>
      <c r="B144">
        <v>0.6</v>
      </c>
    </row>
    <row r="145" spans="1:3" ht="4.1500000000000004" customHeight="1" x14ac:dyDescent="0.25"/>
    <row r="146" spans="1:3" x14ac:dyDescent="0.25">
      <c r="A146" t="s">
        <v>54</v>
      </c>
      <c r="B146">
        <v>0.6</v>
      </c>
      <c r="C146" s="1" t="s">
        <v>158</v>
      </c>
    </row>
    <row r="147" spans="1:3" ht="3" customHeight="1" x14ac:dyDescent="0.25"/>
    <row r="148" spans="1:3" x14ac:dyDescent="0.25">
      <c r="A148" t="s">
        <v>55</v>
      </c>
      <c r="B148">
        <v>1.3</v>
      </c>
    </row>
    <row r="150" spans="1:3" x14ac:dyDescent="0.25">
      <c r="A150" s="3" t="s">
        <v>56</v>
      </c>
    </row>
    <row r="151" spans="1:3" x14ac:dyDescent="0.25">
      <c r="A151" t="s">
        <v>57</v>
      </c>
      <c r="B151">
        <v>11.3</v>
      </c>
      <c r="C151" s="1" t="s">
        <v>159</v>
      </c>
    </row>
    <row r="153" spans="1:3" x14ac:dyDescent="0.25">
      <c r="B153" t="s">
        <v>58</v>
      </c>
      <c r="C153"/>
    </row>
    <row r="154" spans="1:3" x14ac:dyDescent="0.25">
      <c r="A154" s="474" t="str">
        <f>Price!A72</f>
        <v>lime</v>
      </c>
      <c r="B154" t="str">
        <f>Price!B72</f>
        <v>lime</v>
      </c>
      <c r="C154">
        <v>20</v>
      </c>
    </row>
    <row r="155" spans="1:3" x14ac:dyDescent="0.25">
      <c r="A155" s="474" t="str">
        <f>Price!A73</f>
        <v>agflow</v>
      </c>
      <c r="B155" t="str">
        <f>Price!B73</f>
        <v>at_seeding</v>
      </c>
      <c r="C155"/>
    </row>
    <row r="156" spans="1:3" x14ac:dyDescent="0.25">
      <c r="A156" s="474" t="str">
        <f>Price!A74</f>
        <v>urea-early</v>
      </c>
      <c r="B156" t="str">
        <f>Price!B74</f>
        <v>mid</v>
      </c>
      <c r="C156">
        <v>15</v>
      </c>
    </row>
    <row r="157" spans="1:3" x14ac:dyDescent="0.25">
      <c r="A157" s="474" t="str">
        <f>Price!A75</f>
        <v>flexi-n</v>
      </c>
      <c r="B157" t="str">
        <f>Price!B75</f>
        <v>late_cereal</v>
      </c>
      <c r="C157">
        <v>25</v>
      </c>
    </row>
    <row r="158" spans="1:3" x14ac:dyDescent="0.25">
      <c r="A158" s="474" t="str">
        <f>Price!A76</f>
        <v>ns31</v>
      </c>
      <c r="B158" t="str">
        <f>Price!B76</f>
        <v>late_oilseed</v>
      </c>
      <c r="C158">
        <v>20</v>
      </c>
    </row>
    <row r="159" spans="1:3" x14ac:dyDescent="0.25">
      <c r="A159" s="474" t="str">
        <f>Price!A77</f>
        <v>super</v>
      </c>
      <c r="B159" t="str">
        <f>Price!B77</f>
        <v>early_pas</v>
      </c>
      <c r="C159">
        <v>20</v>
      </c>
    </row>
    <row r="160" spans="1:3" x14ac:dyDescent="0.25">
      <c r="A160" s="474" t="str">
        <f>Price!A78</f>
        <v>mop</v>
      </c>
      <c r="B160" t="str">
        <f>Price!B78</f>
        <v>mid_pas</v>
      </c>
      <c r="C160">
        <v>20</v>
      </c>
    </row>
    <row r="162" spans="1:3" x14ac:dyDescent="0.25">
      <c r="A162" t="s">
        <v>62</v>
      </c>
      <c r="B162">
        <v>5</v>
      </c>
    </row>
    <row r="163" spans="1:3" ht="7.15" customHeight="1" x14ac:dyDescent="0.25"/>
    <row r="164" spans="1:3" x14ac:dyDescent="0.25">
      <c r="A164" t="s">
        <v>63</v>
      </c>
      <c r="B164">
        <v>0.25</v>
      </c>
      <c r="C164" s="1" t="s">
        <v>160</v>
      </c>
    </row>
    <row r="165" spans="1:3" ht="7.9" customHeight="1" x14ac:dyDescent="0.25"/>
    <row r="166" spans="1:3" x14ac:dyDescent="0.25">
      <c r="A166" t="s">
        <v>64</v>
      </c>
      <c r="B166">
        <v>20</v>
      </c>
      <c r="C166" s="1" t="s">
        <v>157</v>
      </c>
    </row>
    <row r="167" spans="1:3" ht="5.45" customHeight="1" x14ac:dyDescent="0.25"/>
    <row r="168" spans="1:3" x14ac:dyDescent="0.25">
      <c r="A168" t="s">
        <v>65</v>
      </c>
      <c r="B168">
        <v>0.3</v>
      </c>
    </row>
    <row r="169" spans="1:3" ht="6" customHeight="1" x14ac:dyDescent="0.25"/>
    <row r="170" spans="1:3" x14ac:dyDescent="0.25">
      <c r="A170" t="s">
        <v>66</v>
      </c>
      <c r="B170">
        <v>14.3</v>
      </c>
      <c r="C170" s="1" t="s">
        <v>161</v>
      </c>
    </row>
    <row r="172" spans="1:3" x14ac:dyDescent="0.25">
      <c r="A172" s="3" t="s">
        <v>67</v>
      </c>
    </row>
    <row r="173" spans="1:3" x14ac:dyDescent="0.25">
      <c r="A173" t="s">
        <v>68</v>
      </c>
      <c r="B173">
        <v>2</v>
      </c>
      <c r="C173" s="1" t="s">
        <v>158</v>
      </c>
    </row>
    <row r="174" spans="1:3" ht="6" customHeight="1" x14ac:dyDescent="0.25"/>
    <row r="175" spans="1:3" x14ac:dyDescent="0.25">
      <c r="A175" t="s">
        <v>69</v>
      </c>
      <c r="B175">
        <v>1.3</v>
      </c>
      <c r="C175" s="1" t="s">
        <v>13</v>
      </c>
    </row>
    <row r="177" spans="1:3" x14ac:dyDescent="0.25">
      <c r="A177" s="3" t="s">
        <v>110</v>
      </c>
    </row>
    <row r="178" spans="1:3" x14ac:dyDescent="0.25">
      <c r="A178" s="6"/>
      <c r="B178" s="6" t="s">
        <v>123</v>
      </c>
      <c r="C178" s="6" t="s">
        <v>124</v>
      </c>
    </row>
    <row r="179" spans="1:3" x14ac:dyDescent="0.25">
      <c r="A179" s="356" t="str">
        <f>General!G37</f>
        <v>b</v>
      </c>
      <c r="B179" s="6">
        <v>1</v>
      </c>
      <c r="C179" s="6">
        <v>1</v>
      </c>
    </row>
    <row r="180" spans="1:3" x14ac:dyDescent="0.25">
      <c r="A180" s="356" t="str">
        <f>General!G38</f>
        <v>bd</v>
      </c>
      <c r="B180" s="6">
        <v>1</v>
      </c>
      <c r="C180" s="6">
        <v>1</v>
      </c>
    </row>
    <row r="181" spans="1:3" x14ac:dyDescent="0.25">
      <c r="A181" s="356" t="str">
        <f>General!G39</f>
        <v>f</v>
      </c>
      <c r="B181" s="6">
        <v>1</v>
      </c>
      <c r="C181" s="6">
        <v>1</v>
      </c>
    </row>
    <row r="182" spans="1:3" x14ac:dyDescent="0.25">
      <c r="A182" s="356" t="str">
        <f>General!G40</f>
        <v>h</v>
      </c>
      <c r="B182" s="6">
        <v>1</v>
      </c>
      <c r="C182" s="6">
        <v>3</v>
      </c>
    </row>
    <row r="183" spans="1:3" x14ac:dyDescent="0.25">
      <c r="A183" s="356" t="str">
        <f>General!G41</f>
        <v>i</v>
      </c>
      <c r="B183" s="6">
        <v>1</v>
      </c>
      <c r="C183" s="6">
        <v>1</v>
      </c>
    </row>
    <row r="184" spans="1:3" x14ac:dyDescent="0.25">
      <c r="A184" s="356" t="str">
        <f>General!G42</f>
        <v>k</v>
      </c>
      <c r="B184" s="6">
        <v>1</v>
      </c>
      <c r="C184" s="6">
        <v>1</v>
      </c>
    </row>
    <row r="185" spans="1:3" x14ac:dyDescent="0.25">
      <c r="A185" s="356" t="str">
        <f>General!G43</f>
        <v>l</v>
      </c>
      <c r="B185" s="6">
        <v>1</v>
      </c>
      <c r="C185" s="6">
        <v>1</v>
      </c>
    </row>
    <row r="186" spans="1:3" x14ac:dyDescent="0.25">
      <c r="A186" s="356" t="str">
        <f>General!G44</f>
        <v>o</v>
      </c>
      <c r="B186" s="6">
        <v>1</v>
      </c>
      <c r="C186" s="6">
        <v>1</v>
      </c>
    </row>
    <row r="187" spans="1:3" x14ac:dyDescent="0.25">
      <c r="A187" s="356" t="str">
        <f>General!G45</f>
        <v>od</v>
      </c>
      <c r="B187" s="6">
        <v>1</v>
      </c>
      <c r="C187" s="6">
        <v>1</v>
      </c>
    </row>
    <row r="188" spans="1:3" x14ac:dyDescent="0.25">
      <c r="A188" s="356" t="str">
        <f>General!G46</f>
        <v>of</v>
      </c>
      <c r="B188" s="6">
        <v>1</v>
      </c>
      <c r="C188" s="6">
        <v>1</v>
      </c>
    </row>
    <row r="189" spans="1:3" x14ac:dyDescent="0.25">
      <c r="A189" s="356" t="str">
        <f>General!G47</f>
        <v>r</v>
      </c>
      <c r="B189" s="6">
        <v>1</v>
      </c>
      <c r="C189" s="6">
        <v>1</v>
      </c>
    </row>
    <row r="190" spans="1:3" x14ac:dyDescent="0.25">
      <c r="A190" s="356" t="str">
        <f>General!G48</f>
        <v>rd</v>
      </c>
      <c r="B190" s="6">
        <v>1</v>
      </c>
      <c r="C190" s="6">
        <v>1</v>
      </c>
    </row>
    <row r="191" spans="1:3" x14ac:dyDescent="0.25">
      <c r="A191" s="356" t="str">
        <f>General!G49</f>
        <v>v</v>
      </c>
      <c r="B191" s="6">
        <v>1</v>
      </c>
      <c r="C191" s="6">
        <v>1</v>
      </c>
    </row>
    <row r="192" spans="1:3" x14ac:dyDescent="0.25">
      <c r="A192" s="356" t="str">
        <f>General!G50</f>
        <v>w</v>
      </c>
      <c r="B192" s="6">
        <v>1</v>
      </c>
      <c r="C192" s="6">
        <v>1</v>
      </c>
    </row>
    <row r="193" spans="1:3" x14ac:dyDescent="0.25">
      <c r="A193" s="356" t="str">
        <f>General!G51</f>
        <v>wd</v>
      </c>
      <c r="B193" s="6">
        <v>1</v>
      </c>
      <c r="C193" s="6">
        <v>1</v>
      </c>
    </row>
    <row r="194" spans="1:3" x14ac:dyDescent="0.25">
      <c r="A194" s="356" t="str">
        <f>General!G52</f>
        <v>z</v>
      </c>
      <c r="B194" s="6">
        <v>1</v>
      </c>
      <c r="C194" s="6">
        <v>1</v>
      </c>
    </row>
    <row r="195" spans="1:3" x14ac:dyDescent="0.25">
      <c r="A195" s="356" t="str">
        <f>General!G53</f>
        <v>zd</v>
      </c>
      <c r="B195" s="6">
        <v>1</v>
      </c>
      <c r="C195"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400</vt:i4>
      </vt:variant>
    </vt:vector>
  </HeadingPairs>
  <TitlesOfParts>
    <vt:vector size="411"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2023-06-04T04:52:54Z</dcterms:modified>
</cp:coreProperties>
</file>