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68BF1E91-DE85-4077-AA2F-A197015EA2D3}" xr6:coauthVersionLast="47" xr6:coauthVersionMax="47" xr10:uidLastSave="{00000000-0000-0000-0000-000000000000}"/>
  <bookViews>
    <workbookView xWindow="28680" yWindow="-120" windowWidth="28110" windowHeight="16440"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Parameters!$E$36:$AH$1535</definedName>
    <definedName name="_xlnm._FilterDatabase" localSheetId="9" hidden="1">PastParameters!$E$9:$Y$20</definedName>
    <definedName name="_xlnm._FilterDatabase" localSheetId="6" hidden="1">Sheep!$E$9:$AC$20</definedName>
    <definedName name="a_c2_c0t" localSheetId="4">CropResidue!$J$265:$AK$267</definedName>
    <definedName name="animal_age_t" localSheetId="4">CropResidue!$J$221:$AK$221</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Price!$J$49:$Y$68</definedName>
    <definedName name="grain_price_info" localSheetId="1">Price!$A$50:$H$68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CropResidue!$J$316:$AK$316</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CropResidue!$J$317:$AK$317</definedName>
    <definedName name="i_b0_len">Parameters!$V$699</definedName>
    <definedName name="i_b0_pos">Parameters!$W$699</definedName>
    <definedName name="i_b0_propn_b0t" localSheetId="4">CropResidue!$J$246:$AK$251</definedName>
    <definedName name="i_b1_pos">Parameters!$W$919</definedName>
    <definedName name="i_b1_propn_b1t" localSheetId="4">CropResidue!$J$234:$AK$244</definedName>
    <definedName name="i_biomass_scalar_ks2" localSheetId="4">CropResidue!$H$94:$J$111</definedName>
    <definedName name="i_c_t" localSheetId="4">CropResidue!$J$318:$AK$318</definedName>
    <definedName name="i_c1_variation_included" localSheetId="0">General!$G$16</definedName>
    <definedName name="i_ca_c2">Parameters!$U$250:$AC$259</definedName>
    <definedName name="i_ca_len">Parameters!$U$249</definedName>
    <definedName name="i_ca_pos">Parameters!$W$249</definedName>
    <definedName name="i_ca_y">Parameters!$AF$250:$AG$259</definedName>
    <definedName name="i_calibration_offest_t" localSheetId="4">CropResidue!$J$211:$AK$211</definedName>
    <definedName name="i_cara_risk_coef" localSheetId="0">General!$L$24</definedName>
    <definedName name="i_cb0_c2">Parameters!$U$700:$AC$813</definedName>
    <definedName name="i_cb0_len">Parameters!$U$699</definedName>
    <definedName name="i_cb0_len2">Parameters!$V$699</definedName>
    <definedName name="i_cb0_pos">Parameters!$W$699</definedName>
    <definedName name="i_cb0_y">Parameters!$AF$700:$AG$813</definedName>
    <definedName name="i_cc_c2">Parameters!$U$333:$AC$349</definedName>
    <definedName name="i_cc_len">Parameters!$U$332</definedName>
    <definedName name="i_cc_pos">Parameters!$W$332</definedName>
    <definedName name="i_cc_y">Parameters!$AF$333:$AG$349</definedName>
    <definedName name="i_CCa" localSheetId="7">Emissions!$L$67</definedName>
    <definedName name="i_cd_c2">Parameters!$U$406:$AC$432</definedName>
    <definedName name="i_cd_len">Parameters!$U$405</definedName>
    <definedName name="i_cd_pos">Parameters!$W$405</definedName>
    <definedName name="i_cd_y">Parameters!$AF$406:$AG$432</definedName>
    <definedName name="i_ce_c2">Parameters!$U$434:$AC$625</definedName>
    <definedName name="i_ce_len">Parameters!$U$433</definedName>
    <definedName name="i_ce_len2">Parameters!$V$433</definedName>
    <definedName name="i_ce_pos">Parameters!$W$433</definedName>
    <definedName name="i_ce_y">Parameters!$AF$434:$AG$625</definedName>
    <definedName name="i_cf_c2">Parameters!$U$399:$AC$404</definedName>
    <definedName name="i_cf_ch4" localSheetId="7">Emissions!$K$13</definedName>
    <definedName name="i_cf_co2" localSheetId="7">Emissions!$K$17</definedName>
    <definedName name="i_cf_len">Parameters!$U$398</definedName>
    <definedName name="i_cf_n2o" localSheetId="7">Emissions!$K$15</definedName>
    <definedName name="i_cf_pos">Parameters!$W$398</definedName>
    <definedName name="i_cf_y">Parameters!$AF$399:$AG$404</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Parameters!$U$351:$AC$390</definedName>
    <definedName name="i_cg_len">Parameters!$U$350</definedName>
    <definedName name="i_cg_pos">Parameters!$W$350</definedName>
    <definedName name="i_cg_y">Parameters!$AF$351:$AG$390</definedName>
    <definedName name="i_ch_c2">Parameters!$U$392:$AC$397</definedName>
    <definedName name="i_ch_len">Parameters!$U$391</definedName>
    <definedName name="i_ch_pos">Parameters!$W$391</definedName>
    <definedName name="i_ch_y">Parameters!$AF$392:$AG$397</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Parameters!$U$174:$AC$211</definedName>
    <definedName name="i_ck_len">Parameters!$U$173</definedName>
    <definedName name="i_ck_pos">Parameters!$W$173</definedName>
    <definedName name="i_ck_y">Parameters!$AF$174:$AG$211</definedName>
    <definedName name="i_cl_c2">Parameters!$U$282:$AC$307</definedName>
    <definedName name="i_cl_len">Parameters!$U$281</definedName>
    <definedName name="i_cl_pos">Parameters!$W$281</definedName>
    <definedName name="i_cl_y">Parameters!$AF$282:$AG$307</definedName>
    <definedName name="i_cl0_c2">Parameters!$U$815:$AC$918</definedName>
    <definedName name="i_cl0_len">Parameters!$U$814</definedName>
    <definedName name="i_cl0_len2">Parameters!$V$814</definedName>
    <definedName name="i_cl0_pos">Parameters!$W$814</definedName>
    <definedName name="i_cl0_y">Parameters!$AF$815:$AG$918</definedName>
    <definedName name="i_cl1_c2">Parameters!$U$920:$AC$1023</definedName>
    <definedName name="i_cl1_len">Parameters!$U$919</definedName>
    <definedName name="i_cl1_len2">Parameters!$V$919</definedName>
    <definedName name="i_cl1_pos">Parameters!$W$919</definedName>
    <definedName name="i_cl1_y">Parameters!$AF$920:$AG$1023</definedName>
    <definedName name="i_cm_c2">Parameters!$U$213:$AC$239</definedName>
    <definedName name="i_cm_len">Parameters!$U$212</definedName>
    <definedName name="i_cm_pos">Parameters!$W$212</definedName>
    <definedName name="i_cm_y">Parameters!$AF$213:$AG$239</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Parameters!$U$261:$AC$280</definedName>
    <definedName name="i_cp_len">Parameters!$U$260</definedName>
    <definedName name="i_cp_pos">Parameters!$W$260</definedName>
    <definedName name="i_cp_y">Parameters!$AF$261:$AG$280</definedName>
    <definedName name="i_cr_c2">Parameters!$U$150:$AC$172</definedName>
    <definedName name="i_cr_len">Parameters!$U$149</definedName>
    <definedName name="i_cr_pos">Parameters!$W$149</definedName>
    <definedName name="i_cr_y">Parameters!$AF$150:$AG$172</definedName>
    <definedName name="i_crd_c2">Parameters!$U$241:$AC$248</definedName>
    <definedName name="i_crd_len">Parameters!$U$240</definedName>
    <definedName name="i_crd_pos">Parameters!$W$240</definedName>
    <definedName name="i_crd_y">Parameters!$AF$241:$AG$248</definedName>
    <definedName name="i_crra_initial_wealth" localSheetId="0">General!$Q$25</definedName>
    <definedName name="i_crra_risk_coef" localSheetId="0">General!$Q$24</definedName>
    <definedName name="i_cu0_c2">Parameters!$U$1025:$AC$1029</definedName>
    <definedName name="i_cu0_len">Parameters!$U$1024</definedName>
    <definedName name="i_cu0_pos">Parameters!$W$1024</definedName>
    <definedName name="i_cu0_y">Parameters!$AF$1025:$AG$1029</definedName>
    <definedName name="i_cu1_c2">Parameters!$U$1031:$AC$1182</definedName>
    <definedName name="i_cu1_len">Parameters!$U$1030</definedName>
    <definedName name="i_cu1_len2">Parameters!$V$1030</definedName>
    <definedName name="i_cu1_pos">Parameters!$W$1030</definedName>
    <definedName name="i_cu1_y">Parameters!$AF$1031:$AG$1182</definedName>
    <definedName name="i_cu2_c2">Parameters!$U$1184:$AC$1521</definedName>
    <definedName name="i_cu2_len">Parameters!$U$1183</definedName>
    <definedName name="i_cu2_len2">Parameters!$V$1183</definedName>
    <definedName name="i_cu2_pos">Parameters!$W$1183</definedName>
    <definedName name="i_cu2_y">Parameters!$AF$1184:$AG$1521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Parameters!$U$309:$AC$331</definedName>
    <definedName name="i_cw_len">Parameters!$U$308</definedName>
    <definedName name="i_cw_pos">Parameters!$W$308</definedName>
    <definedName name="i_cw_y">Parameters!$AF$309:$AG$331</definedName>
    <definedName name="i_cx_c2">Parameters!$U$627:$AC$698</definedName>
    <definedName name="i_cx_len">Parameters!$U$626</definedName>
    <definedName name="i_cx_len2">Parameters!$V$626</definedName>
    <definedName name="i_cx_pos">Parameters!$W$626</definedName>
    <definedName name="i_cx_y">Parameters!$AF$627:$AG$698</definedName>
    <definedName name="i_d_len">Parameters!$V$433</definedName>
    <definedName name="i_d_pos">Parameters!$W$433</definedName>
    <definedName name="i_dams_in_trial_t" localSheetId="4">CropResidue!$J$231:$AK$231</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CropResidue!$J$225:$AK$225</definedName>
    <definedName name="i_fat_wean_y">Parameters!$AF$55:$AG$55</definedName>
    <definedName name="i_fat_yatf_t" localSheetId="4">CropResidue!$J$258:$AK$258</definedName>
    <definedName name="i_fd_initial_c2">Parameters!$U$99:$AC$99</definedName>
    <definedName name="i_fd_initial_y">Parameters!$AF$99:$AG$99</definedName>
    <definedName name="i_fd_t" localSheetId="4">CropResidue!$J$223:$AK$223</definedName>
    <definedName name="i_fd_yatf_t" localSheetId="4">CropResidue!$J$256:$AK$256</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CropResidue!$J$224:$AK$224</definedName>
    <definedName name="i_fl_yatf_t" localSheetId="4">CropResidue!$J$257:$AK$257</definedName>
    <definedName name="i_foo_t" localSheetId="4">CropResidue!$J$291:$AK$291</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CropResidue!$J$270:$AK$273</definedName>
    <definedName name="i_gfw_t" localSheetId="4">CropResidue!$J$222:$AK$222</definedName>
    <definedName name="i_gfw_yatf_t" localSheetId="4">CropResidue!$J$255:$AK$255</definedName>
    <definedName name="i_growth_scalar_k" localSheetId="4">CropResidue!$I$55:$I$72</definedName>
    <definedName name="i_h1_idx">Sheep!$Q$343:$R$343</definedName>
    <definedName name="i_h4_len">Sheep!$J$372</definedName>
    <definedName name="i_h6_fuel_slice" localSheetId="6">Sheep!$M$326</definedName>
    <definedName name="i_harvest_index_ks2" localSheetId="4">CropResidue!$H$116:$J$133</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CropResidue!$H$92:$J$92</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Parameters!$U$1026:$AC$1026</definedName>
    <definedName name="i_kgcs_y">Parameters!$AF$1026:$AG$1026</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CropResidue!$J$254:$AK$254</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CropResidue!$J$229:$AK$229</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CropResidue!$J$227:$AK$227</definedName>
    <definedName name="i_muscle_target_c2">Parameters!$U$45:$AC$45</definedName>
    <definedName name="i_muscle_target_y">Parameters!$AF$45:$AG$45</definedName>
    <definedName name="i_muscle_wean_y">Parameters!$AF$57:$AG$57</definedName>
    <definedName name="i_muscle_yatf_t" localSheetId="4">CropResidue!$J$260:$AK$260</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CropResidue!$J$232:$AK$232</definedName>
    <definedName name="i_propn_baled_k" localSheetId="4">CropResidue!$K$55:$K$72</definedName>
    <definedName name="i_propn_conserved_k" localSheetId="4">CropResidue!$L$55:$L$72</definedName>
    <definedName name="i_propn_grain_harv_ks2" localSheetId="4">CropResidue!$H$137:$J$154</definedName>
    <definedName name="i_purity_dolomite" localSheetId="7">Emissions!$N$109</definedName>
    <definedName name="i_purity_limestone" localSheetId="7">Emissions!$N$108</definedName>
    <definedName name="i_rain_t" localSheetId="4">CropResidue!$J$284:$AK$284</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CropResidue!$J$214:$AK$214</definedName>
    <definedName name="i_srw_c2">Parameters!$U$44:$AC$44</definedName>
    <definedName name="i_srw_y">Parameters!$AF$44:$AG$44</definedName>
    <definedName name="i_stub_cat_cp_s1" localSheetId="4">CropResidue!$H$183:$Q$183</definedName>
    <definedName name="i_stub_cat_dmd_s1" localSheetId="4">CropResidue!$H$182:$Q$182</definedName>
    <definedName name="i_stub_cat_idx" localSheetId="4">CropResidue!$H$181:$Q$181</definedName>
    <definedName name="i_stub_me_eff_gainlose" localSheetId="4">CropResidue!$M$35</definedName>
    <definedName name="i_sup_intake_t" localSheetId="4">CropResidue!$J$292:$AK$292</definedName>
    <definedName name="i_sup_s2_ks2" localSheetId="3">'Sup Feed'!$I$73:$L$91</definedName>
    <definedName name="i_sup_selectivity_included" localSheetId="3">'Sup Feed'!$J$11</definedName>
    <definedName name="i_t_inc_s2kt" localSheetId="4">CropResidue!$J$321:$AK$374</definedName>
    <definedName name="i_temp_ave_t" localSheetId="4">CropResidue!$J$287:$AK$287</definedName>
    <definedName name="i_temp_max_t" localSheetId="4">CropResidue!$J$285:$AK$285</definedName>
    <definedName name="i_temp_min_t" localSheetId="4">CropResidue!$J$286:$AK$286</definedName>
    <definedName name="i_trial_biomass_use_t" localSheetId="4">CropResidue!$J$216:$AK$216</definedName>
    <definedName name="i_trial_crop_t" localSheetId="4">CropResidue!$J$217:$AK$217</definedName>
    <definedName name="i_trial_inc_t" localSheetId="4">CropResidue!$J$207:$AK$207</definedName>
    <definedName name="i_trial_yield_t" localSheetId="4">CropResidue!$J$219:$AK$219</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CropResidue!$J$226:$AK$226</definedName>
    <definedName name="i_viscera_wean_y">Parameters!$AF$56:$AG$56</definedName>
    <definedName name="i_viscera_yatf_t" localSheetId="4">CropResidue!$J$259:$AK$259</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CropResidue!$J$283:$AK$283</definedName>
    <definedName name="i_x_pos">Parameters!$W$626</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CropResidue!$J$277:$AK$277</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Parameters!$E$73:$P$894</definedName>
    <definedName name="quality_deterioration" localSheetId="4">CropResidue!$I$158:$I$175</definedName>
    <definedName name="quantity_decay" localSheetId="4">CropResidue!$H$158:$H$175</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CropResidue!$J$279:$AK$279</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CropResidue!$J$210:$AK$210</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CropResidue!$J$158:$J$175</definedName>
    <definedName name="trial_length_t" localSheetId="4">CropResidue!$J$212:$AK$212</definedName>
    <definedName name="w_foetus_start_t" localSheetId="4">CropResidue!$J$228:$AK$228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390" i="14" l="1"/>
  <c r="O390" i="14"/>
  <c r="N390" i="14"/>
  <c r="M390" i="14"/>
  <c r="L390" i="14"/>
  <c r="K390" i="14"/>
  <c r="AB389" i="14"/>
  <c r="AA389" i="14"/>
  <c r="X389" i="14"/>
  <c r="W389" i="14"/>
  <c r="U389" i="14"/>
  <c r="Z389" i="14"/>
  <c r="V389" i="14"/>
  <c r="C389" i="14"/>
  <c r="AB210" i="14"/>
  <c r="AA210" i="14"/>
  <c r="Z210" i="14"/>
  <c r="Y210" i="14"/>
  <c r="X210" i="14"/>
  <c r="W210" i="14"/>
  <c r="V210" i="14"/>
  <c r="U210" i="14"/>
  <c r="C210" i="14"/>
  <c r="L209" i="14"/>
  <c r="AA209" i="14" s="1"/>
  <c r="L207" i="14"/>
  <c r="AA207" i="14" s="1"/>
  <c r="L211" i="14"/>
  <c r="K206" i="14"/>
  <c r="W206" i="14" s="1"/>
  <c r="K205" i="14"/>
  <c r="U205" i="14" s="1"/>
  <c r="K204" i="14"/>
  <c r="U204" i="14" s="1"/>
  <c r="V207" i="14"/>
  <c r="K203" i="14"/>
  <c r="L203" i="14" s="1"/>
  <c r="W209" i="14"/>
  <c r="V209" i="14"/>
  <c r="U209" i="14"/>
  <c r="C209" i="14"/>
  <c r="C208" i="14"/>
  <c r="W207" i="14"/>
  <c r="C207" i="14"/>
  <c r="C206" i="14"/>
  <c r="C205" i="14"/>
  <c r="C204" i="14"/>
  <c r="C203" i="14"/>
  <c r="K197" i="14"/>
  <c r="AB202" i="14"/>
  <c r="AA202" i="14"/>
  <c r="Z202" i="14"/>
  <c r="Y202" i="14"/>
  <c r="X202" i="14"/>
  <c r="W202" i="14"/>
  <c r="V202" i="14"/>
  <c r="U202" i="14"/>
  <c r="C202" i="14"/>
  <c r="AB388" i="14"/>
  <c r="AA388" i="14"/>
  <c r="Z388" i="14"/>
  <c r="Y388" i="14"/>
  <c r="X388" i="14"/>
  <c r="W388" i="14"/>
  <c r="V388" i="14"/>
  <c r="U388" i="14"/>
  <c r="C388" i="14"/>
  <c r="B112" i="21"/>
  <c r="B92" i="21"/>
  <c r="B113" i="18"/>
  <c r="B93" i="18"/>
  <c r="B112" i="16"/>
  <c r="B92" i="16"/>
  <c r="B22" i="4"/>
  <c r="Q74" i="20"/>
  <c r="H144" i="22"/>
  <c r="J123" i="22"/>
  <c r="H123" i="22"/>
  <c r="I123" i="22" s="1"/>
  <c r="Q57" i="6"/>
  <c r="Q43" i="6"/>
  <c r="Q42" i="6"/>
  <c r="Q41" i="6"/>
  <c r="Q40" i="6"/>
  <c r="Q39" i="6"/>
  <c r="Y58" i="1"/>
  <c r="X58" i="1"/>
  <c r="V58" i="1"/>
  <c r="U58" i="1"/>
  <c r="AJ214" i="22"/>
  <c r="AC213" i="22"/>
  <c r="AB213" i="22"/>
  <c r="AA213" i="22"/>
  <c r="Z213" i="22"/>
  <c r="Y213" i="22"/>
  <c r="X213" i="22"/>
  <c r="W213" i="22"/>
  <c r="V213" i="22"/>
  <c r="U213" i="22"/>
  <c r="T213" i="22"/>
  <c r="S213" i="22"/>
  <c r="AJ213" i="22"/>
  <c r="AC214" i="22"/>
  <c r="AB214" i="22"/>
  <c r="AA214" i="22"/>
  <c r="Z214" i="22"/>
  <c r="Y214" i="22"/>
  <c r="X214" i="22"/>
  <c r="W214" i="22"/>
  <c r="V214" i="22"/>
  <c r="U214" i="22"/>
  <c r="T214" i="22"/>
  <c r="S214" i="22"/>
  <c r="R214" i="22"/>
  <c r="X207" i="14" l="1"/>
  <c r="AB207" i="14"/>
  <c r="U203" i="14"/>
  <c r="Y389" i="14"/>
  <c r="X209" i="14"/>
  <c r="X203" i="14"/>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8" i="22"/>
  <c r="C7" i="22"/>
  <c r="C5"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0" i="14" l="1"/>
  <c r="I279" i="22"/>
  <c r="AH279" i="22" s="1"/>
  <c r="AK277" i="22"/>
  <c r="AJ277" i="22"/>
  <c r="AI277" i="22"/>
  <c r="AH277" i="22"/>
  <c r="AG277" i="22"/>
  <c r="AF277" i="22"/>
  <c r="AE277" i="22"/>
  <c r="AD277" i="22"/>
  <c r="AC277" i="22"/>
  <c r="AB277" i="22"/>
  <c r="AA277" i="22"/>
  <c r="Z277" i="22"/>
  <c r="Y277" i="22"/>
  <c r="X277" i="22"/>
  <c r="W277" i="22"/>
  <c r="V277" i="22"/>
  <c r="U277" i="22"/>
  <c r="T277" i="22"/>
  <c r="S277" i="22"/>
  <c r="R277" i="22"/>
  <c r="Q277" i="22"/>
  <c r="P277" i="22"/>
  <c r="O277" i="22"/>
  <c r="N277" i="22"/>
  <c r="M277" i="22"/>
  <c r="L277" i="22"/>
  <c r="K277" i="22"/>
  <c r="AK279" i="22"/>
  <c r="AJ279" i="22"/>
  <c r="AI279" i="22"/>
  <c r="AG279" i="22"/>
  <c r="AF279" i="22"/>
  <c r="AE279" i="22"/>
  <c r="AD279" i="22"/>
  <c r="AC279" i="22"/>
  <c r="AB279" i="22"/>
  <c r="AA279" i="22"/>
  <c r="Z279" i="22"/>
  <c r="Y279" i="22"/>
  <c r="X279" i="22"/>
  <c r="W279" i="22"/>
  <c r="V279" i="22"/>
  <c r="U279" i="22"/>
  <c r="T279" i="22"/>
  <c r="S279" i="22"/>
  <c r="R279" i="22"/>
  <c r="Q279" i="22"/>
  <c r="P279" i="22"/>
  <c r="O279" i="22"/>
  <c r="N279" i="22"/>
  <c r="M279" i="22"/>
  <c r="L279" i="22"/>
  <c r="K279" i="22"/>
  <c r="J279" i="22"/>
  <c r="J277" i="22"/>
  <c r="AB331" i="14"/>
  <c r="AA331" i="14"/>
  <c r="Z331" i="14"/>
  <c r="Y331" i="14"/>
  <c r="X331" i="14"/>
  <c r="W331" i="14"/>
  <c r="V331" i="14"/>
  <c r="U331" i="14"/>
  <c r="X330" i="14"/>
  <c r="Y330" i="14" s="1"/>
  <c r="Z330" i="14" s="1"/>
  <c r="AA330" i="14" s="1"/>
  <c r="AB330" i="14" s="1"/>
  <c r="W330" i="14"/>
  <c r="V330" i="14"/>
  <c r="U330" i="14"/>
  <c r="C330" i="14"/>
  <c r="AB309" i="14"/>
  <c r="AA309" i="14"/>
  <c r="Z309" i="14"/>
  <c r="Y309" i="14"/>
  <c r="X309" i="14"/>
  <c r="W309" i="14"/>
  <c r="V309" i="14"/>
  <c r="U309" i="14"/>
  <c r="O68" i="1" l="1"/>
  <c r="N68" i="1"/>
  <c r="M68" i="1"/>
  <c r="L68" i="1"/>
  <c r="K68" i="1"/>
  <c r="O67" i="1"/>
  <c r="N67" i="1"/>
  <c r="M67" i="1"/>
  <c r="L67" i="1"/>
  <c r="K67" i="1"/>
  <c r="O66" i="1"/>
  <c r="N66" i="1"/>
  <c r="M66" i="1"/>
  <c r="L66" i="1"/>
  <c r="K66" i="1"/>
  <c r="O64" i="1"/>
  <c r="N64" i="1"/>
  <c r="M64" i="1"/>
  <c r="L64" i="1"/>
  <c r="K64" i="1"/>
  <c r="O63" i="1"/>
  <c r="N63" i="1"/>
  <c r="M63" i="1"/>
  <c r="L63" i="1"/>
  <c r="K63" i="1"/>
  <c r="O59" i="1"/>
  <c r="O60" i="1" s="1"/>
  <c r="N59" i="1"/>
  <c r="N61" i="1" s="1"/>
  <c r="M59" i="1"/>
  <c r="M54" i="1" s="1"/>
  <c r="L59" i="1"/>
  <c r="L54" i="1" s="1"/>
  <c r="K59" i="1"/>
  <c r="K60" i="1" s="1"/>
  <c r="O56" i="1"/>
  <c r="N56" i="1"/>
  <c r="M56" i="1"/>
  <c r="L56" i="1"/>
  <c r="K56" i="1"/>
  <c r="O55" i="1"/>
  <c r="N55" i="1"/>
  <c r="M55" i="1"/>
  <c r="L55" i="1"/>
  <c r="K55" i="1"/>
  <c r="O53" i="1"/>
  <c r="N53" i="1"/>
  <c r="M53" i="1"/>
  <c r="L53" i="1"/>
  <c r="K53" i="1"/>
  <c r="O52" i="1"/>
  <c r="N52" i="1"/>
  <c r="M52" i="1"/>
  <c r="L52" i="1"/>
  <c r="K52" i="1"/>
  <c r="P52" i="1"/>
  <c r="Q52" i="1"/>
  <c r="R52" i="1"/>
  <c r="S52" i="1"/>
  <c r="P60" i="1"/>
  <c r="Q60" i="1"/>
  <c r="R60" i="1"/>
  <c r="S60" i="1"/>
  <c r="P61" i="1"/>
  <c r="Q61" i="1"/>
  <c r="R61" i="1"/>
  <c r="S61" i="1"/>
  <c r="P63" i="1"/>
  <c r="Q63" i="1"/>
  <c r="R63" i="1"/>
  <c r="S63" i="1"/>
  <c r="P66" i="1"/>
  <c r="Q66" i="1"/>
  <c r="R66" i="1"/>
  <c r="S66" i="1"/>
  <c r="P67" i="1"/>
  <c r="Q67" i="1"/>
  <c r="R67" i="1"/>
  <c r="S67" i="1"/>
  <c r="N54" i="1" l="1"/>
  <c r="O54" i="1"/>
  <c r="L61" i="1"/>
  <c r="L60" i="1"/>
  <c r="O61" i="1"/>
  <c r="M60" i="1"/>
  <c r="N60" i="1"/>
  <c r="K54" i="1"/>
  <c r="M61" i="1"/>
  <c r="K61" i="1"/>
  <c r="Y65" i="1"/>
  <c r="Y64" i="1"/>
  <c r="Y62" i="1"/>
  <c r="Y59" i="1"/>
  <c r="Y57" i="1"/>
  <c r="Y56" i="1"/>
  <c r="Y55" i="1"/>
  <c r="Y54" i="1"/>
  <c r="Y53" i="1"/>
  <c r="Y51" i="1"/>
  <c r="X65" i="1"/>
  <c r="X66" i="1" s="1"/>
  <c r="X64" i="1"/>
  <c r="X62" i="1"/>
  <c r="X59" i="1"/>
  <c r="X60" i="1" s="1"/>
  <c r="X57" i="1"/>
  <c r="X56" i="1"/>
  <c r="X55" i="1"/>
  <c r="X54" i="1"/>
  <c r="X53" i="1"/>
  <c r="X51" i="1"/>
  <c r="X52" i="1" s="1"/>
  <c r="X68" i="1"/>
  <c r="X67" i="1"/>
  <c r="X63" i="1"/>
  <c r="U65" i="1"/>
  <c r="U64" i="1"/>
  <c r="U62" i="1"/>
  <c r="U59" i="1"/>
  <c r="U57" i="1"/>
  <c r="U56" i="1"/>
  <c r="U55" i="1"/>
  <c r="U54" i="1"/>
  <c r="U53" i="1"/>
  <c r="U51" i="1"/>
  <c r="V65" i="1"/>
  <c r="V66" i="1" s="1"/>
  <c r="V64" i="1"/>
  <c r="V62" i="1"/>
  <c r="V59" i="1"/>
  <c r="V57" i="1"/>
  <c r="V56" i="1"/>
  <c r="V55" i="1"/>
  <c r="V54" i="1"/>
  <c r="V53" i="1"/>
  <c r="V51" i="1"/>
  <c r="V63" i="1"/>
  <c r="V60" i="1"/>
  <c r="V61" i="1"/>
  <c r="V52" i="1"/>
  <c r="T68" i="1"/>
  <c r="S68" i="1"/>
  <c r="R68" i="1"/>
  <c r="Q68" i="1"/>
  <c r="T67" i="1"/>
  <c r="T66" i="1"/>
  <c r="T63" i="1"/>
  <c r="T61" i="1"/>
  <c r="T60" i="1"/>
  <c r="T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X61" i="1" l="1"/>
  <c r="V67" i="1"/>
  <c r="V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64" i="22"/>
  <c r="K364" i="22"/>
  <c r="L364" i="22"/>
  <c r="M364" i="22"/>
  <c r="N364" i="22"/>
  <c r="O364" i="22"/>
  <c r="P364" i="22"/>
  <c r="Q364" i="22"/>
  <c r="R364" i="22"/>
  <c r="S364" i="22"/>
  <c r="T364" i="22"/>
  <c r="U364" i="22"/>
  <c r="V364" i="22"/>
  <c r="W364" i="22"/>
  <c r="X364" i="22"/>
  <c r="Y364" i="22"/>
  <c r="Z364" i="22"/>
  <c r="AA364" i="22"/>
  <c r="AB364" i="22"/>
  <c r="AC364" i="22"/>
  <c r="AD364" i="22"/>
  <c r="AE364" i="22"/>
  <c r="AF364" i="22"/>
  <c r="AG364" i="22"/>
  <c r="AH364" i="22"/>
  <c r="AI364" i="22"/>
  <c r="AJ364" i="22"/>
  <c r="AK364" i="22"/>
  <c r="J101" i="22"/>
  <c r="G95" i="22"/>
  <c r="G96" i="22"/>
  <c r="G97" i="22"/>
  <c r="G98" i="22"/>
  <c r="G99" i="22"/>
  <c r="G100" i="22"/>
  <c r="G101" i="22"/>
  <c r="G102" i="22"/>
  <c r="G103" i="22"/>
  <c r="G104" i="22"/>
  <c r="G105" i="22"/>
  <c r="G106" i="22"/>
  <c r="G107" i="22"/>
  <c r="G108" i="22"/>
  <c r="G109" i="22"/>
  <c r="G110" i="22"/>
  <c r="G111" i="22"/>
  <c r="G133" i="22"/>
  <c r="G117" i="22"/>
  <c r="G118" i="22"/>
  <c r="G119" i="22"/>
  <c r="G120" i="22"/>
  <c r="G121" i="22"/>
  <c r="G122" i="22"/>
  <c r="G123" i="22"/>
  <c r="G124" i="22"/>
  <c r="G125" i="22"/>
  <c r="G126" i="22"/>
  <c r="G127" i="22"/>
  <c r="G128" i="22"/>
  <c r="G129" i="22"/>
  <c r="G130" i="22"/>
  <c r="G131" i="22"/>
  <c r="G132" i="22"/>
  <c r="G138" i="22"/>
  <c r="G139" i="22"/>
  <c r="G140" i="22"/>
  <c r="G141" i="22"/>
  <c r="G142" i="22"/>
  <c r="G143" i="22"/>
  <c r="G144" i="22"/>
  <c r="G145" i="22"/>
  <c r="G146" i="22"/>
  <c r="G147" i="22"/>
  <c r="G148" i="22"/>
  <c r="G149" i="22"/>
  <c r="G150" i="22"/>
  <c r="G151" i="22"/>
  <c r="G152" i="22"/>
  <c r="G153" i="22"/>
  <c r="G154" i="22"/>
  <c r="G159" i="22"/>
  <c r="G160" i="22"/>
  <c r="G161" i="22"/>
  <c r="G162" i="22"/>
  <c r="G163" i="22"/>
  <c r="G164" i="22"/>
  <c r="G165" i="22"/>
  <c r="G166" i="22"/>
  <c r="G167" i="22"/>
  <c r="G168" i="22"/>
  <c r="G169" i="22"/>
  <c r="G170" i="22"/>
  <c r="G171" i="22"/>
  <c r="G172" i="22"/>
  <c r="G173" i="22"/>
  <c r="G174" i="22"/>
  <c r="G175" i="22"/>
  <c r="I364" i="22"/>
  <c r="I365" i="22"/>
  <c r="I366" i="22"/>
  <c r="I367" i="22"/>
  <c r="I368" i="22"/>
  <c r="I369" i="22"/>
  <c r="I370" i="22"/>
  <c r="I371" i="22"/>
  <c r="I372" i="22"/>
  <c r="I373" i="22"/>
  <c r="I374" i="22"/>
  <c r="I358" i="22"/>
  <c r="I359" i="22"/>
  <c r="I360" i="22"/>
  <c r="I361" i="22"/>
  <c r="I362" i="22"/>
  <c r="I363" i="22"/>
  <c r="I340" i="22"/>
  <c r="I341" i="22"/>
  <c r="I342" i="22"/>
  <c r="I343" i="22"/>
  <c r="I344" i="22"/>
  <c r="I345" i="22"/>
  <c r="I346" i="22"/>
  <c r="I347" i="22"/>
  <c r="I348" i="22"/>
  <c r="I349" i="22"/>
  <c r="I350" i="22"/>
  <c r="I351" i="22"/>
  <c r="I352" i="22"/>
  <c r="I353" i="22"/>
  <c r="I354" i="22"/>
  <c r="I355" i="22"/>
  <c r="I356" i="22"/>
  <c r="I357" i="22"/>
  <c r="I339" i="22"/>
  <c r="I322" i="22"/>
  <c r="I323" i="22"/>
  <c r="I324" i="22"/>
  <c r="I325" i="22"/>
  <c r="I326" i="22"/>
  <c r="I327" i="22"/>
  <c r="I328" i="22"/>
  <c r="I329" i="22"/>
  <c r="I330" i="22"/>
  <c r="I331" i="22"/>
  <c r="I332" i="22"/>
  <c r="I333" i="22"/>
  <c r="I334" i="22"/>
  <c r="I335" i="22"/>
  <c r="I336" i="22"/>
  <c r="I337" i="22"/>
  <c r="I338" i="22"/>
  <c r="I321" i="22"/>
  <c r="G158" i="22"/>
  <c r="G137" i="22"/>
  <c r="G116" i="22"/>
  <c r="G94" i="22"/>
  <c r="H56" i="22"/>
  <c r="H57" i="22"/>
  <c r="H58" i="22"/>
  <c r="H59" i="22"/>
  <c r="H60" i="22"/>
  <c r="H61" i="22"/>
  <c r="H62" i="22"/>
  <c r="H63" i="22"/>
  <c r="H64" i="22"/>
  <c r="H65" i="22"/>
  <c r="H66" i="22"/>
  <c r="H67" i="22"/>
  <c r="H68" i="22"/>
  <c r="H69" i="22"/>
  <c r="H70" i="22"/>
  <c r="H71" i="22"/>
  <c r="H72" i="22"/>
  <c r="H55" i="22"/>
  <c r="I81" i="6"/>
  <c r="M81" i="6"/>
  <c r="A16" i="1"/>
  <c r="D58" i="1"/>
  <c r="H58" i="1"/>
  <c r="A58" i="1"/>
  <c r="J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38" i="14"/>
  <c r="O238" i="14"/>
  <c r="N238" i="14"/>
  <c r="M238" i="14"/>
  <c r="L238" i="14"/>
  <c r="AA238" i="14" s="1"/>
  <c r="K238" i="14"/>
  <c r="V238" i="14" s="1"/>
  <c r="AB239" i="14"/>
  <c r="AA239" i="14"/>
  <c r="Z239" i="14"/>
  <c r="Y239" i="14"/>
  <c r="X239" i="14"/>
  <c r="W239" i="14"/>
  <c r="V239" i="14"/>
  <c r="U239" i="14"/>
  <c r="C239" i="14"/>
  <c r="AB238" i="14"/>
  <c r="Z238" i="14"/>
  <c r="Y238" i="14"/>
  <c r="X238" i="14"/>
  <c r="C238" i="14"/>
  <c r="AB237" i="14"/>
  <c r="AA237" i="14"/>
  <c r="Z237" i="14"/>
  <c r="Y237" i="14"/>
  <c r="X237" i="14"/>
  <c r="W237" i="14"/>
  <c r="V237" i="14"/>
  <c r="U237" i="14"/>
  <c r="C237" i="14"/>
  <c r="AB236" i="14"/>
  <c r="AA236" i="14"/>
  <c r="Z236" i="14"/>
  <c r="Y236" i="14"/>
  <c r="X236" i="14"/>
  <c r="W236" i="14"/>
  <c r="V236" i="14"/>
  <c r="U236" i="14"/>
  <c r="C236"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8" i="14"/>
  <c r="U238"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78" i="22" l="1"/>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2" i="22"/>
  <c r="AJ372" i="22"/>
  <c r="AI372" i="22"/>
  <c r="AH372" i="22"/>
  <c r="AG372" i="22"/>
  <c r="AF372" i="22"/>
  <c r="AE372" i="22"/>
  <c r="AD372" i="22"/>
  <c r="AC372" i="22"/>
  <c r="AB372" i="22"/>
  <c r="AA372" i="22"/>
  <c r="Z372" i="22"/>
  <c r="Y372" i="22"/>
  <c r="X372" i="22"/>
  <c r="W372" i="22"/>
  <c r="V372" i="22"/>
  <c r="U372" i="22"/>
  <c r="T372" i="22"/>
  <c r="S372" i="22"/>
  <c r="R372" i="22"/>
  <c r="Q372" i="22"/>
  <c r="P372" i="22"/>
  <c r="O372" i="22"/>
  <c r="N372" i="22"/>
  <c r="M372" i="22"/>
  <c r="L372" i="22"/>
  <c r="K372" i="22"/>
  <c r="J372" i="22"/>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3" i="22"/>
  <c r="AJ363" i="22"/>
  <c r="AI363" i="22"/>
  <c r="AH363" i="22"/>
  <c r="AG363" i="22"/>
  <c r="AF363" i="22"/>
  <c r="AE363" i="22"/>
  <c r="AD363" i="22"/>
  <c r="AC363" i="22"/>
  <c r="AB363" i="22"/>
  <c r="AA363" i="22"/>
  <c r="Z363" i="22"/>
  <c r="Y363" i="22"/>
  <c r="X363" i="22"/>
  <c r="W363" i="22"/>
  <c r="V363" i="22"/>
  <c r="U363" i="22"/>
  <c r="T363" i="22"/>
  <c r="S363" i="22"/>
  <c r="R363" i="22"/>
  <c r="Q363" i="22"/>
  <c r="P363" i="22"/>
  <c r="O363" i="22"/>
  <c r="N363" i="22"/>
  <c r="M363" i="22"/>
  <c r="L363" i="22"/>
  <c r="K363" i="22"/>
  <c r="J363" i="22"/>
  <c r="AK362" i="22"/>
  <c r="AJ362" i="22"/>
  <c r="AI362" i="22"/>
  <c r="AH362" i="22"/>
  <c r="AG362" i="22"/>
  <c r="AF362" i="22"/>
  <c r="AE362" i="22"/>
  <c r="AD362" i="22"/>
  <c r="AC362" i="22"/>
  <c r="AB362" i="22"/>
  <c r="AA362" i="22"/>
  <c r="Z362" i="22"/>
  <c r="Y362" i="22"/>
  <c r="X362" i="22"/>
  <c r="W362" i="22"/>
  <c r="V362" i="22"/>
  <c r="U362" i="22"/>
  <c r="T362" i="22"/>
  <c r="S362" i="22"/>
  <c r="R362" i="22"/>
  <c r="Q362" i="22"/>
  <c r="P362" i="22"/>
  <c r="O362" i="22"/>
  <c r="N362" i="22"/>
  <c r="M362" i="22"/>
  <c r="L362" i="22"/>
  <c r="K362" i="22"/>
  <c r="J362" i="22"/>
  <c r="AK361" i="22"/>
  <c r="AJ361" i="22"/>
  <c r="AI361" i="22"/>
  <c r="AH361" i="22"/>
  <c r="AG361" i="22"/>
  <c r="AF361" i="22"/>
  <c r="AE361" i="22"/>
  <c r="AD361" i="22"/>
  <c r="AC361" i="22"/>
  <c r="AB361" i="22"/>
  <c r="AA361" i="22"/>
  <c r="Z361" i="22"/>
  <c r="Y361" i="22"/>
  <c r="X361" i="22"/>
  <c r="W361" i="22"/>
  <c r="V361" i="22"/>
  <c r="U361" i="22"/>
  <c r="T361" i="22"/>
  <c r="S361" i="22"/>
  <c r="R361" i="22"/>
  <c r="Q361" i="22"/>
  <c r="P361" i="22"/>
  <c r="O361" i="22"/>
  <c r="N361" i="22"/>
  <c r="M361" i="22"/>
  <c r="L361" i="22"/>
  <c r="K361" i="22"/>
  <c r="J361" i="22"/>
  <c r="AK360" i="22"/>
  <c r="AJ360" i="22"/>
  <c r="AI360" i="22"/>
  <c r="AH360" i="22"/>
  <c r="AG360" i="22"/>
  <c r="AF360" i="22"/>
  <c r="AE360" i="22"/>
  <c r="AD360" i="22"/>
  <c r="AC360" i="22"/>
  <c r="AB360" i="22"/>
  <c r="AA360" i="22"/>
  <c r="Z360" i="22"/>
  <c r="Y360" i="22"/>
  <c r="X360" i="22"/>
  <c r="W360" i="22"/>
  <c r="V360" i="22"/>
  <c r="U360" i="22"/>
  <c r="T360" i="22"/>
  <c r="S360" i="22"/>
  <c r="R360" i="22"/>
  <c r="Q360" i="22"/>
  <c r="P360" i="22"/>
  <c r="O360" i="22"/>
  <c r="N360" i="22"/>
  <c r="M360" i="22"/>
  <c r="L360" i="22"/>
  <c r="K360" i="22"/>
  <c r="J360" i="22"/>
  <c r="AK359" i="22"/>
  <c r="AJ359" i="22"/>
  <c r="AI359" i="22"/>
  <c r="AH359" i="22"/>
  <c r="AG359" i="22"/>
  <c r="AF359" i="22"/>
  <c r="AE359" i="22"/>
  <c r="AD359" i="22"/>
  <c r="AC359" i="22"/>
  <c r="AB359" i="22"/>
  <c r="AA359" i="22"/>
  <c r="Z359" i="22"/>
  <c r="Y359" i="22"/>
  <c r="X359" i="22"/>
  <c r="W359" i="22"/>
  <c r="V359" i="22"/>
  <c r="U359" i="22"/>
  <c r="T359" i="22"/>
  <c r="S359" i="22"/>
  <c r="R359" i="22"/>
  <c r="Q359" i="22"/>
  <c r="P359" i="22"/>
  <c r="O359" i="22"/>
  <c r="N359" i="22"/>
  <c r="M359" i="22"/>
  <c r="L359" i="22"/>
  <c r="K359" i="22"/>
  <c r="J359" i="22"/>
  <c r="AK358" i="22"/>
  <c r="AJ358" i="22"/>
  <c r="AI358" i="22"/>
  <c r="AH358" i="22"/>
  <c r="AG358" i="22"/>
  <c r="AF358" i="22"/>
  <c r="AE358" i="22"/>
  <c r="AD358" i="22"/>
  <c r="AC358" i="22"/>
  <c r="AB358" i="22"/>
  <c r="AA358" i="22"/>
  <c r="Z358" i="22"/>
  <c r="Y358" i="22"/>
  <c r="X358" i="22"/>
  <c r="W358" i="22"/>
  <c r="V358" i="22"/>
  <c r="U358" i="22"/>
  <c r="T358" i="22"/>
  <c r="S358" i="22"/>
  <c r="R358" i="22"/>
  <c r="Q358" i="22"/>
  <c r="P358" i="22"/>
  <c r="O358" i="22"/>
  <c r="N358" i="22"/>
  <c r="M358" i="22"/>
  <c r="L358" i="22"/>
  <c r="K358" i="22"/>
  <c r="J358"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N356" i="22"/>
  <c r="AN355" i="22"/>
  <c r="AN354" i="22"/>
  <c r="AN353" i="22"/>
  <c r="AN352" i="22"/>
  <c r="AN351" i="22"/>
  <c r="AN350" i="22"/>
  <c r="AN349" i="22"/>
  <c r="AN348" i="22"/>
  <c r="AN347" i="22"/>
  <c r="AN345" i="22"/>
  <c r="AN344" i="22"/>
  <c r="AN343" i="22"/>
  <c r="AN342" i="22"/>
  <c r="AN341" i="22"/>
  <c r="AN340" i="22"/>
  <c r="AN339" i="22"/>
  <c r="AN338" i="22"/>
  <c r="AN337" i="22"/>
  <c r="AN336" i="22"/>
  <c r="AN335" i="22"/>
  <c r="AN334" i="22"/>
  <c r="AN333" i="22"/>
  <c r="AN332" i="22"/>
  <c r="AN331" i="22"/>
  <c r="AN330" i="22"/>
  <c r="AN329" i="22"/>
  <c r="AN327" i="22"/>
  <c r="AN326" i="22"/>
  <c r="AN325" i="22"/>
  <c r="AN324" i="22"/>
  <c r="AN323" i="22"/>
  <c r="AN322" i="22"/>
  <c r="AN321" i="22"/>
  <c r="AH311" i="22"/>
  <c r="AH310" i="22"/>
  <c r="AH309" i="22"/>
  <c r="AH308" i="22"/>
  <c r="AH307" i="22"/>
  <c r="AH306" i="22"/>
  <c r="AH305" i="22"/>
  <c r="AH304" i="22"/>
  <c r="AI303" i="22"/>
  <c r="AH303" i="22"/>
  <c r="AG303" i="22"/>
  <c r="AH302" i="22"/>
  <c r="AH301" i="22"/>
  <c r="AH300" i="22"/>
  <c r="AH299" i="22"/>
  <c r="AH298" i="22"/>
  <c r="AH297" i="22"/>
  <c r="AI296" i="22"/>
  <c r="AH296" i="22"/>
  <c r="AG296" i="22"/>
  <c r="AH295" i="22"/>
  <c r="AG295" i="22"/>
  <c r="AH294" i="22"/>
  <c r="AH293" i="22"/>
  <c r="AG293" i="22"/>
  <c r="AQ292" i="22"/>
  <c r="AQ293" i="22" s="1"/>
  <c r="AQ294" i="22" s="1"/>
  <c r="AQ295" i="22" s="1"/>
  <c r="AQ296" i="22" s="1"/>
  <c r="AQ297" i="22" s="1"/>
  <c r="AQ298" i="22" s="1"/>
  <c r="AQ299" i="22" s="1"/>
  <c r="AQ300" i="22" s="1"/>
  <c r="AQ301" i="22" s="1"/>
  <c r="AQ302" i="22" s="1"/>
  <c r="AQ303" i="22" s="1"/>
  <c r="AQ304" i="22" s="1"/>
  <c r="AK287" i="22"/>
  <c r="AK286" i="22"/>
  <c r="AK285" i="22"/>
  <c r="AK284" i="22"/>
  <c r="AK283"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32"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29" i="22"/>
  <c r="AK228" i="22"/>
  <c r="AJ227" i="22"/>
  <c r="AI227" i="22"/>
  <c r="AH227" i="22"/>
  <c r="AG227" i="22"/>
  <c r="AF227" i="22"/>
  <c r="AE227" i="22"/>
  <c r="AD227" i="22"/>
  <c r="AC227" i="22"/>
  <c r="AB227" i="22"/>
  <c r="AA227" i="22"/>
  <c r="Z227" i="22"/>
  <c r="Y227" i="22"/>
  <c r="X227" i="22"/>
  <c r="W227" i="22"/>
  <c r="V227" i="22"/>
  <c r="U227" i="22"/>
  <c r="T227" i="22"/>
  <c r="S227" i="22"/>
  <c r="R227" i="22"/>
  <c r="Q227" i="22"/>
  <c r="P227" i="22"/>
  <c r="O227" i="22"/>
  <c r="N227" i="22"/>
  <c r="M227" i="22"/>
  <c r="L227" i="22"/>
  <c r="K227" i="22"/>
  <c r="J227" i="22"/>
  <c r="AK226" i="22"/>
  <c r="AK225" i="22"/>
  <c r="AK224" i="22"/>
  <c r="AK223" i="22"/>
  <c r="AK222" i="22"/>
  <c r="AK221" i="22"/>
  <c r="AK219" i="22"/>
  <c r="AI219" i="22"/>
  <c r="AH219" i="22"/>
  <c r="AG219" i="22"/>
  <c r="AF219" i="22"/>
  <c r="AE219" i="22"/>
  <c r="AD219" i="22"/>
  <c r="AK214" i="22"/>
  <c r="AK212" i="22"/>
  <c r="AK211" i="22"/>
  <c r="W211" i="22"/>
  <c r="V211" i="22"/>
  <c r="Q211" i="22"/>
  <c r="P211" i="22"/>
  <c r="O211" i="22"/>
  <c r="N211" i="22"/>
  <c r="M211" i="22"/>
  <c r="L211" i="22"/>
  <c r="K211" i="22"/>
  <c r="J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10" i="22" s="1"/>
  <c r="G191" i="22"/>
  <c r="I182" i="22"/>
  <c r="J182" i="22" s="1"/>
  <c r="K182" i="22" s="1"/>
  <c r="L182" i="22" s="1"/>
  <c r="M182" i="22" s="1"/>
  <c r="N182" i="22" s="1"/>
  <c r="O182" i="22" s="1"/>
  <c r="P182" i="22" s="1"/>
  <c r="Q182" i="22" s="1"/>
  <c r="R219" i="22"/>
  <c r="I133" i="22"/>
  <c r="I132" i="22"/>
  <c r="I131" i="22"/>
  <c r="I130" i="22"/>
  <c r="I129" i="22"/>
  <c r="I128" i="22"/>
  <c r="I127" i="22"/>
  <c r="I126" i="22"/>
  <c r="I125" i="22"/>
  <c r="I124" i="22"/>
  <c r="I122" i="22"/>
  <c r="I121" i="22"/>
  <c r="I120" i="22"/>
  <c r="I119" i="22"/>
  <c r="I118" i="22"/>
  <c r="I117" i="22"/>
  <c r="I116" i="22"/>
  <c r="J111" i="22"/>
  <c r="J133" i="22" s="1"/>
  <c r="J110" i="22"/>
  <c r="J132" i="22" s="1"/>
  <c r="J109" i="22"/>
  <c r="J131" i="22" s="1"/>
  <c r="J108" i="22"/>
  <c r="J130" i="22" s="1"/>
  <c r="J107" i="22"/>
  <c r="J129" i="22" s="1"/>
  <c r="J106" i="22"/>
  <c r="J128" i="22" s="1"/>
  <c r="J105" i="22"/>
  <c r="J127" i="22" s="1"/>
  <c r="J104" i="22"/>
  <c r="J126" i="22" s="1"/>
  <c r="J103" i="22"/>
  <c r="J125" i="22" s="1"/>
  <c r="J102" i="22"/>
  <c r="J124" i="22" s="1"/>
  <c r="J100" i="22"/>
  <c r="J122" i="22" s="1"/>
  <c r="J99" i="22"/>
  <c r="J121" i="22" s="1"/>
  <c r="J98" i="22"/>
  <c r="J120" i="22" s="1"/>
  <c r="J97" i="22"/>
  <c r="J119" i="22" s="1"/>
  <c r="J96" i="22"/>
  <c r="J118" i="22" s="1"/>
  <c r="J95" i="22"/>
  <c r="J117" i="22" s="1"/>
  <c r="J94" i="22"/>
  <c r="J116" i="22" s="1"/>
  <c r="G76" i="22"/>
  <c r="G39"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AK227" i="22" l="1"/>
  <c r="W219" i="22"/>
  <c r="AJ219" i="22"/>
  <c r="S219" i="22"/>
  <c r="AN361" i="22"/>
  <c r="AN374" i="22"/>
  <c r="AN362" i="22"/>
  <c r="AN372" i="22"/>
  <c r="AN360" i="22"/>
  <c r="AN370" i="22"/>
  <c r="AN369" i="22"/>
  <c r="AN365" i="22"/>
  <c r="AN358" i="22"/>
  <c r="AN371" i="22"/>
  <c r="AN367" i="22"/>
  <c r="AN368" i="22"/>
  <c r="AN363" i="22"/>
  <c r="AN373" i="22"/>
  <c r="AN359" i="22"/>
  <c r="O219" i="22"/>
  <c r="AN357" i="22"/>
  <c r="N219" i="22"/>
  <c r="AN366" i="22"/>
  <c r="AQ308" i="22"/>
  <c r="AQ305" i="22"/>
  <c r="Q219" i="22"/>
  <c r="V219" i="22"/>
  <c r="P219" i="22"/>
  <c r="Z219" i="22"/>
  <c r="AA219" i="22"/>
  <c r="AB219" i="22"/>
  <c r="K219" i="22"/>
  <c r="X219" i="22"/>
  <c r="Y219" i="22"/>
  <c r="AC219" i="22"/>
  <c r="J219" i="22"/>
  <c r="L219" i="22"/>
  <c r="M219" i="22"/>
  <c r="T219" i="22"/>
  <c r="U219" i="22"/>
  <c r="G87" i="20"/>
  <c r="G113" i="20"/>
  <c r="AQ309" i="22" l="1"/>
  <c r="AQ306" i="22"/>
  <c r="AB54" i="14"/>
  <c r="AA54" i="14"/>
  <c r="Z54" i="14"/>
  <c r="Y54" i="14"/>
  <c r="X54" i="14"/>
  <c r="W54" i="14"/>
  <c r="V54" i="14"/>
  <c r="AB57" i="14"/>
  <c r="AA57" i="14"/>
  <c r="Z57" i="14"/>
  <c r="Y57" i="14"/>
  <c r="X57" i="14"/>
  <c r="W57" i="14"/>
  <c r="V57" i="14"/>
  <c r="U57" i="14"/>
  <c r="U54"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Q310" i="22" l="1"/>
  <c r="AQ307" i="22"/>
  <c r="AQ311"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97" i="14"/>
  <c r="AA397" i="14"/>
  <c r="Z397" i="14"/>
  <c r="Y397" i="14"/>
  <c r="X397" i="14"/>
  <c r="W397" i="14"/>
  <c r="V397" i="14"/>
  <c r="U397" i="14"/>
  <c r="C397" i="14"/>
  <c r="G56" i="20"/>
  <c r="K17" i="20"/>
  <c r="K13" i="20"/>
  <c r="K15" i="20"/>
  <c r="G21" i="20"/>
  <c r="K196" i="14" l="1"/>
  <c r="L196" i="14" s="1"/>
  <c r="M196" i="14" s="1"/>
  <c r="N196" i="14" s="1"/>
  <c r="O196" i="14" s="1"/>
  <c r="P196" i="14" s="1"/>
  <c r="K195" i="14"/>
  <c r="L197" i="14"/>
  <c r="L195" i="14" l="1"/>
  <c r="M195" i="14" s="1"/>
  <c r="N195" i="14" s="1"/>
  <c r="O195" i="14" s="1"/>
  <c r="P195" i="14" s="1"/>
  <c r="K208" i="14"/>
  <c r="V329" i="14"/>
  <c r="W329" i="14" s="1"/>
  <c r="X329" i="14" s="1"/>
  <c r="Y329" i="14" s="1"/>
  <c r="Z329" i="14" s="1"/>
  <c r="AA329" i="14" s="1"/>
  <c r="AB329" i="14" s="1"/>
  <c r="C329" i="14"/>
  <c r="U260" i="14"/>
  <c r="AB279" i="14"/>
  <c r="AA279" i="14"/>
  <c r="Z279" i="14"/>
  <c r="Y279" i="14"/>
  <c r="X279" i="14"/>
  <c r="W279" i="14"/>
  <c r="V279" i="14"/>
  <c r="U279" i="14"/>
  <c r="C279" i="14"/>
  <c r="AB280" i="14"/>
  <c r="AA280" i="14"/>
  <c r="Z280" i="14"/>
  <c r="Y280" i="14"/>
  <c r="X280" i="14"/>
  <c r="W280" i="14"/>
  <c r="V280" i="14"/>
  <c r="U280" i="14"/>
  <c r="AB278" i="14"/>
  <c r="AA278" i="14"/>
  <c r="Z278" i="14"/>
  <c r="Y278" i="14"/>
  <c r="X278" i="14"/>
  <c r="W278" i="14"/>
  <c r="V278" i="14"/>
  <c r="U278" i="14"/>
  <c r="AB277" i="14"/>
  <c r="AA277" i="14"/>
  <c r="Z277" i="14"/>
  <c r="Y277" i="14"/>
  <c r="X277" i="14"/>
  <c r="W277" i="14"/>
  <c r="V277" i="14"/>
  <c r="U277" i="14"/>
  <c r="C278" i="14"/>
  <c r="C277" i="14"/>
  <c r="C276" i="14"/>
  <c r="X328" i="14"/>
  <c r="Y328" i="14" s="1"/>
  <c r="Z328" i="14" s="1"/>
  <c r="AA328" i="14" s="1"/>
  <c r="AB328" i="14" s="1"/>
  <c r="C328" i="14"/>
  <c r="W208" i="14" l="1"/>
  <c r="L208" i="14"/>
  <c r="V208" i="14"/>
  <c r="U208" i="14"/>
  <c r="AB390" i="14"/>
  <c r="AA390" i="14"/>
  <c r="Z390" i="14"/>
  <c r="Y390" i="14"/>
  <c r="X390" i="14"/>
  <c r="W390" i="14"/>
  <c r="V390" i="14"/>
  <c r="U390"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AB383" i="14"/>
  <c r="AA383" i="14"/>
  <c r="Z383" i="14"/>
  <c r="Y383" i="14"/>
  <c r="X383" i="14"/>
  <c r="W383" i="14"/>
  <c r="V383" i="14"/>
  <c r="U383" i="14"/>
  <c r="C387" i="14"/>
  <c r="C386" i="14"/>
  <c r="C385" i="14"/>
  <c r="C384" i="14"/>
  <c r="C383" i="14"/>
  <c r="C382" i="14"/>
  <c r="C381" i="14"/>
  <c r="C380"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90" i="14"/>
  <c r="C379" i="14"/>
  <c r="C378" i="14"/>
  <c r="Y208" i="14" l="1"/>
  <c r="AA208" i="14"/>
  <c r="X208" i="14"/>
  <c r="Z208" i="14"/>
  <c r="AB208" i="14"/>
  <c r="AB374" i="14"/>
  <c r="AA374" i="14"/>
  <c r="Z374" i="14"/>
  <c r="Y374" i="14"/>
  <c r="X374" i="14"/>
  <c r="W374" i="14"/>
  <c r="V374" i="14"/>
  <c r="U374" i="14"/>
  <c r="C377" i="14"/>
  <c r="C376" i="14"/>
  <c r="C375" i="14"/>
  <c r="AB373" i="14"/>
  <c r="AA373" i="14"/>
  <c r="Z373" i="14"/>
  <c r="Y373" i="14"/>
  <c r="X373" i="14"/>
  <c r="W373" i="14"/>
  <c r="V373" i="14"/>
  <c r="U373" i="14"/>
  <c r="C374" i="14"/>
  <c r="C45" i="14"/>
  <c r="U909" i="14"/>
  <c r="Y1484" i="14"/>
  <c r="Y1483" i="14"/>
  <c r="Y625" i="14"/>
  <c r="U625" i="14" s="1"/>
  <c r="Y624" i="14"/>
  <c r="U624" i="14" s="1"/>
  <c r="Y623" i="14"/>
  <c r="U623" i="14" s="1"/>
  <c r="Y622" i="14"/>
  <c r="U622" i="14" s="1"/>
  <c r="Y621" i="14"/>
  <c r="U621" i="14" s="1"/>
  <c r="Y620" i="14"/>
  <c r="U620" i="14" s="1"/>
  <c r="Y619" i="14"/>
  <c r="U619" i="14" s="1"/>
  <c r="Y618" i="14"/>
  <c r="U618" i="14" s="1"/>
  <c r="Y1495" i="14"/>
  <c r="U1495" i="14" s="1"/>
  <c r="Y1494" i="14" l="1"/>
  <c r="Z1518" i="14"/>
  <c r="AA1518" i="14" s="1"/>
  <c r="AB1518" i="14" s="1"/>
  <c r="Z1520" i="14"/>
  <c r="AA1520" i="14" s="1"/>
  <c r="AB1520" i="14" s="1"/>
  <c r="X1520" i="14"/>
  <c r="V1520" i="14"/>
  <c r="W1520" i="14" s="1"/>
  <c r="X1518" i="14"/>
  <c r="V1518" i="14"/>
  <c r="W1518" i="14" s="1"/>
  <c r="Y1485" i="14"/>
  <c r="U1485" i="14" s="1"/>
  <c r="Y908" i="14"/>
  <c r="U908" i="14" s="1"/>
  <c r="Z1484" i="14"/>
  <c r="AA1484" i="14" s="1"/>
  <c r="AB1484" i="14" s="1"/>
  <c r="X1484" i="14"/>
  <c r="U1484" i="14"/>
  <c r="V1484" i="14" s="1"/>
  <c r="W1484" i="14" s="1"/>
  <c r="U1483" i="14"/>
  <c r="U1494" i="14" l="1"/>
  <c r="Y910" i="14" l="1"/>
  <c r="U910" i="14" s="1"/>
  <c r="V910" i="14" s="1"/>
  <c r="W910" i="14" s="1"/>
  <c r="V623" i="14"/>
  <c r="W623" i="14" s="1"/>
  <c r="V622" i="14"/>
  <c r="W622" i="14" s="1"/>
  <c r="V621" i="14"/>
  <c r="W621" i="14" s="1"/>
  <c r="V620" i="14"/>
  <c r="W620" i="14" s="1"/>
  <c r="V619" i="14"/>
  <c r="W619" i="14" s="1"/>
  <c r="Z622" i="14"/>
  <c r="AA622" i="14" s="1"/>
  <c r="AB622" i="14" s="1"/>
  <c r="Z619" i="14"/>
  <c r="AA619" i="14" s="1"/>
  <c r="AB619" i="14" s="1"/>
  <c r="C625" i="14"/>
  <c r="C624" i="14"/>
  <c r="C623" i="14"/>
  <c r="C622" i="14"/>
  <c r="C621" i="14"/>
  <c r="C620" i="14"/>
  <c r="C619" i="14"/>
  <c r="C618" i="14"/>
  <c r="Z909" i="14"/>
  <c r="AA909" i="14" s="1"/>
  <c r="AB909" i="14" s="1"/>
  <c r="X909" i="14"/>
  <c r="V909" i="14"/>
  <c r="W909" i="14" s="1"/>
  <c r="Z908" i="14"/>
  <c r="AA908" i="14" s="1"/>
  <c r="AB908" i="14" s="1"/>
  <c r="X908" i="14"/>
  <c r="V908" i="14"/>
  <c r="W908" i="14" s="1"/>
  <c r="Z1495" i="14"/>
  <c r="AA1495" i="14" s="1"/>
  <c r="AB1495" i="14" s="1"/>
  <c r="V1495" i="14"/>
  <c r="W1495" i="14" s="1"/>
  <c r="V1482" i="14"/>
  <c r="W1482" i="14" s="1"/>
  <c r="X1482" i="14" s="1"/>
  <c r="Y1482" i="14" s="1"/>
  <c r="Z1482" i="14" s="1"/>
  <c r="AA1482" i="14" s="1"/>
  <c r="AB1482" i="14" s="1"/>
  <c r="Z1483" i="14"/>
  <c r="X1483" i="14"/>
  <c r="X1494" i="14" s="1"/>
  <c r="V1483" i="14"/>
  <c r="Z1485" i="14"/>
  <c r="AA1485" i="14" s="1"/>
  <c r="AB1485" i="14" s="1"/>
  <c r="X1485" i="14"/>
  <c r="V1485" i="14"/>
  <c r="W1485" i="14" s="1"/>
  <c r="Z910" i="14" l="1"/>
  <c r="AA910" i="14" s="1"/>
  <c r="AB910" i="14" s="1"/>
  <c r="X910" i="14"/>
  <c r="AA1483" i="14"/>
  <c r="Z1494" i="14"/>
  <c r="W1483" i="14"/>
  <c r="W1494" i="14" s="1"/>
  <c r="V1494" i="14"/>
  <c r="X620" i="14"/>
  <c r="X619" i="14"/>
  <c r="Z620" i="14"/>
  <c r="AA620" i="14" s="1"/>
  <c r="AB620" i="14" s="1"/>
  <c r="X621" i="14"/>
  <c r="Z621" i="14"/>
  <c r="AA621" i="14" s="1"/>
  <c r="AB621" i="14" s="1"/>
  <c r="Z623" i="14"/>
  <c r="AA623" i="14" s="1"/>
  <c r="AB623" i="14" s="1"/>
  <c r="Z618" i="14"/>
  <c r="AA618" i="14" s="1"/>
  <c r="AB618" i="14" s="1"/>
  <c r="V618" i="14"/>
  <c r="W618" i="14" s="1"/>
  <c r="X624" i="14"/>
  <c r="V624" i="14"/>
  <c r="W624" i="14" s="1"/>
  <c r="Z625" i="14"/>
  <c r="AA625" i="14" s="1"/>
  <c r="AB625" i="14" s="1"/>
  <c r="V625" i="14"/>
  <c r="W625" i="14" s="1"/>
  <c r="X618" i="14"/>
  <c r="X625" i="14"/>
  <c r="X622" i="14"/>
  <c r="X623" i="14"/>
  <c r="Z624" i="14"/>
  <c r="AA624" i="14" s="1"/>
  <c r="AB624" i="14" s="1"/>
  <c r="X1495" i="14"/>
  <c r="AB1483" i="14" l="1"/>
  <c r="AB1494" i="14" s="1"/>
  <c r="AA1494" i="14"/>
  <c r="V1517" i="14" l="1"/>
  <c r="W1517" i="14" s="1"/>
  <c r="X1517" i="14"/>
  <c r="Z1517" i="14"/>
  <c r="AA1517" i="14" s="1"/>
  <c r="AB1517" i="14" s="1"/>
  <c r="V1519" i="14"/>
  <c r="W1519" i="14" s="1"/>
  <c r="X1519" i="14"/>
  <c r="Z1519" i="14"/>
  <c r="AA1519" i="14" s="1"/>
  <c r="AB1519" i="14" s="1"/>
  <c r="F1520" i="14"/>
  <c r="C1520" i="14"/>
  <c r="F1519" i="14"/>
  <c r="C1519" i="14"/>
  <c r="F1518" i="14"/>
  <c r="C1518" i="14"/>
  <c r="F1517" i="14"/>
  <c r="C1517" i="14"/>
  <c r="F1507" i="14"/>
  <c r="C1507" i="14"/>
  <c r="F1506" i="14"/>
  <c r="C1506" i="14"/>
  <c r="F1505" i="14"/>
  <c r="C1505" i="14"/>
  <c r="F1504" i="14"/>
  <c r="C1504" i="14"/>
  <c r="F1494" i="14"/>
  <c r="C1494" i="14"/>
  <c r="F1493" i="14"/>
  <c r="C1493" i="14"/>
  <c r="F1492" i="14"/>
  <c r="C1492" i="14"/>
  <c r="F1491" i="14"/>
  <c r="C1491" i="14"/>
  <c r="F1481" i="14"/>
  <c r="C1481" i="14"/>
  <c r="F1480" i="14"/>
  <c r="C1480" i="14"/>
  <c r="F1479" i="14"/>
  <c r="C1479" i="14"/>
  <c r="F1478" i="14"/>
  <c r="C1478" i="14"/>
  <c r="F1468" i="14"/>
  <c r="C1468" i="14"/>
  <c r="F1467" i="14"/>
  <c r="C1467" i="14"/>
  <c r="F1466" i="14"/>
  <c r="C1466" i="14"/>
  <c r="F1465" i="14"/>
  <c r="C1465" i="14"/>
  <c r="F1455" i="14"/>
  <c r="C1455" i="14"/>
  <c r="F1454" i="14"/>
  <c r="C1454" i="14"/>
  <c r="F1453" i="14"/>
  <c r="C1453" i="14"/>
  <c r="F1452" i="14"/>
  <c r="C1452" i="14"/>
  <c r="F1442" i="14"/>
  <c r="C1442" i="14"/>
  <c r="F1441" i="14"/>
  <c r="C1441" i="14"/>
  <c r="F1440" i="14"/>
  <c r="C1440" i="14"/>
  <c r="F1439" i="14"/>
  <c r="C1439" i="14"/>
  <c r="F1429" i="14"/>
  <c r="C1429" i="14"/>
  <c r="F1428" i="14"/>
  <c r="C1428" i="14"/>
  <c r="F1427" i="14"/>
  <c r="C1427" i="14"/>
  <c r="F1426" i="14"/>
  <c r="C1426" i="14"/>
  <c r="F1416" i="14"/>
  <c r="C1416" i="14"/>
  <c r="F1415" i="14"/>
  <c r="C1415" i="14"/>
  <c r="F1414" i="14"/>
  <c r="C1414" i="14"/>
  <c r="F1413" i="14"/>
  <c r="C1413" i="14"/>
  <c r="F1403" i="14"/>
  <c r="C1403" i="14"/>
  <c r="F1402" i="14"/>
  <c r="C1402" i="14"/>
  <c r="F1401" i="14"/>
  <c r="C1401" i="14"/>
  <c r="F1400" i="14"/>
  <c r="C1400" i="14"/>
  <c r="F1390" i="14"/>
  <c r="C1390" i="14"/>
  <c r="F1389" i="14"/>
  <c r="C1389" i="14"/>
  <c r="F1388" i="14"/>
  <c r="C1388" i="14"/>
  <c r="F1387" i="14"/>
  <c r="C1387" i="14"/>
  <c r="F1377" i="14"/>
  <c r="C1377" i="14"/>
  <c r="F1376" i="14"/>
  <c r="C1376" i="14"/>
  <c r="F1375" i="14"/>
  <c r="C1375" i="14"/>
  <c r="F1374" i="14"/>
  <c r="C1374" i="14"/>
  <c r="F1364" i="14"/>
  <c r="C1364" i="14"/>
  <c r="F1363" i="14"/>
  <c r="C1363" i="14"/>
  <c r="F1362" i="14"/>
  <c r="C1362" i="14"/>
  <c r="F1361" i="14"/>
  <c r="C1361" i="14"/>
  <c r="F1351" i="14"/>
  <c r="C1351" i="14"/>
  <c r="F1350" i="14"/>
  <c r="C1350" i="14"/>
  <c r="F1349" i="14"/>
  <c r="C1349" i="14"/>
  <c r="F1348" i="14"/>
  <c r="C1348" i="14"/>
  <c r="F1338" i="14"/>
  <c r="C1338" i="14"/>
  <c r="F1337" i="14"/>
  <c r="C1337" i="14"/>
  <c r="F1336" i="14"/>
  <c r="C1336" i="14"/>
  <c r="F1335" i="14"/>
  <c r="C1335" i="14"/>
  <c r="F1325" i="14"/>
  <c r="C1325" i="14"/>
  <c r="F1324" i="14"/>
  <c r="C1324" i="14"/>
  <c r="F1323" i="14"/>
  <c r="C1323" i="14"/>
  <c r="F1322" i="14"/>
  <c r="C1322" i="14"/>
  <c r="F1312" i="14"/>
  <c r="C1312" i="14"/>
  <c r="F1311" i="14"/>
  <c r="C1311" i="14"/>
  <c r="F1310" i="14"/>
  <c r="C1310" i="14"/>
  <c r="F1309" i="14"/>
  <c r="C1309" i="14"/>
  <c r="F1299" i="14"/>
  <c r="C1299" i="14"/>
  <c r="F1298" i="14"/>
  <c r="C1298" i="14"/>
  <c r="F1297" i="14"/>
  <c r="C1297" i="14"/>
  <c r="F1296" i="14"/>
  <c r="C1296" i="14"/>
  <c r="F1286" i="14"/>
  <c r="C1286" i="14"/>
  <c r="F1285" i="14"/>
  <c r="C1285" i="14"/>
  <c r="F1284" i="14"/>
  <c r="C1284" i="14"/>
  <c r="F1283" i="14"/>
  <c r="C1283" i="14"/>
  <c r="F1273" i="14"/>
  <c r="C1273" i="14"/>
  <c r="F1272" i="14"/>
  <c r="C1272" i="14"/>
  <c r="F1271" i="14"/>
  <c r="C1271" i="14"/>
  <c r="F1270" i="14"/>
  <c r="C1270" i="14"/>
  <c r="F1260" i="14"/>
  <c r="C1260" i="14"/>
  <c r="F1259" i="14"/>
  <c r="C1259" i="14"/>
  <c r="F1258" i="14"/>
  <c r="C1258" i="14"/>
  <c r="F1257" i="14"/>
  <c r="C1257" i="14"/>
  <c r="F1247" i="14"/>
  <c r="C1247" i="14"/>
  <c r="F1246" i="14"/>
  <c r="C1246" i="14"/>
  <c r="F1245" i="14"/>
  <c r="C1245" i="14"/>
  <c r="F1244" i="14"/>
  <c r="C1244" i="14"/>
  <c r="F1234" i="14"/>
  <c r="C1234" i="14"/>
  <c r="F1233" i="14"/>
  <c r="C1233" i="14"/>
  <c r="F1232" i="14"/>
  <c r="C1232" i="14"/>
  <c r="F1231" i="14"/>
  <c r="C1231" i="14"/>
  <c r="F1221" i="14"/>
  <c r="C1221" i="14"/>
  <c r="F1220" i="14"/>
  <c r="C1220" i="14"/>
  <c r="F1219" i="14"/>
  <c r="C1219" i="14"/>
  <c r="F1218" i="14"/>
  <c r="C1218" i="14"/>
  <c r="F1208" i="14"/>
  <c r="C1208" i="14"/>
  <c r="F1207" i="14"/>
  <c r="C1207" i="14"/>
  <c r="F1206" i="14"/>
  <c r="C1206" i="14"/>
  <c r="F1205" i="14"/>
  <c r="C1205" i="14"/>
  <c r="F1195" i="14"/>
  <c r="F1194" i="14"/>
  <c r="F1193" i="14"/>
  <c r="F1192" i="14"/>
  <c r="C1195" i="14"/>
  <c r="C1194" i="14"/>
  <c r="C1193" i="14"/>
  <c r="C1192" i="14"/>
  <c r="V917" i="14"/>
  <c r="W917" i="14" s="1"/>
  <c r="V916" i="14"/>
  <c r="V915" i="14"/>
  <c r="V1521" i="14"/>
  <c r="V1515" i="14"/>
  <c r="V1513" i="14"/>
  <c r="V1511" i="14"/>
  <c r="V1510" i="14"/>
  <c r="V1509" i="14"/>
  <c r="Z915" i="14" l="1"/>
  <c r="AA915" i="14" s="1"/>
  <c r="AB915" i="14" s="1"/>
  <c r="X915" i="14"/>
  <c r="C65" i="14"/>
  <c r="V852" i="14"/>
  <c r="Y653" i="14"/>
  <c r="U653" i="14"/>
  <c r="Z854" i="14" l="1"/>
  <c r="AA854" i="14" s="1"/>
  <c r="AB854" i="14" s="1"/>
  <c r="X854" i="14"/>
  <c r="Z853" i="14"/>
  <c r="AA853" i="14" s="1"/>
  <c r="AB853" i="14" s="1"/>
  <c r="X853" i="14"/>
  <c r="Z852" i="14"/>
  <c r="AA852" i="14" s="1"/>
  <c r="AB852" i="14" s="1"/>
  <c r="X852" i="14"/>
  <c r="V854" i="14"/>
  <c r="W854" i="14" s="1"/>
  <c r="U1292" i="14"/>
  <c r="V1292" i="14" s="1"/>
  <c r="W1292" i="14" s="1"/>
  <c r="U1293" i="14"/>
  <c r="V1293" i="14" s="1"/>
  <c r="W1293" i="14" s="1"/>
  <c r="V850" i="14"/>
  <c r="W850" i="14" s="1"/>
  <c r="V1288" i="14"/>
  <c r="W1288" i="14" s="1"/>
  <c r="V1300" i="14"/>
  <c r="V1290" i="14"/>
  <c r="W1290" i="14" s="1"/>
  <c r="V1289" i="14"/>
  <c r="W1289" i="14" s="1"/>
  <c r="V853" i="14"/>
  <c r="W853" i="14" s="1"/>
  <c r="W852" i="14"/>
  <c r="V849" i="14"/>
  <c r="W849" i="14" s="1"/>
  <c r="V848" i="14"/>
  <c r="W848" i="14" s="1"/>
  <c r="V655" i="14"/>
  <c r="W655" i="14" s="1"/>
  <c r="V654" i="14"/>
  <c r="W654" i="14" s="1"/>
  <c r="V652" i="14"/>
  <c r="W652" i="14" s="1"/>
  <c r="V651" i="14"/>
  <c r="V676" i="14"/>
  <c r="W676" i="14" s="1"/>
  <c r="V1162" i="14"/>
  <c r="W1162" i="14" s="1"/>
  <c r="V1161" i="14"/>
  <c r="W1161" i="14" s="1"/>
  <c r="W1160" i="14" s="1"/>
  <c r="V1159" i="14"/>
  <c r="W1159" i="14" s="1"/>
  <c r="V771" i="14"/>
  <c r="V770" i="14"/>
  <c r="V769" i="14"/>
  <c r="V768" i="14"/>
  <c r="V767" i="14"/>
  <c r="V766" i="14"/>
  <c r="W651" i="14" l="1"/>
  <c r="W653" i="14" s="1"/>
  <c r="V653" i="14"/>
  <c r="V1160" i="14"/>
  <c r="AB858" i="14"/>
  <c r="AA858" i="14"/>
  <c r="Z858" i="14"/>
  <c r="Y858" i="14"/>
  <c r="X858" i="14"/>
  <c r="W858" i="14"/>
  <c r="V858" i="14"/>
  <c r="U858" i="14"/>
  <c r="W771" i="14" l="1"/>
  <c r="X771" i="14" s="1"/>
  <c r="Y771" i="14" s="1"/>
  <c r="Z771" i="14" s="1"/>
  <c r="AA771" i="14" s="1"/>
  <c r="AB771" i="14" s="1"/>
  <c r="W770" i="14"/>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W766" i="14"/>
  <c r="X766" i="14" s="1"/>
  <c r="Y766" i="14" s="1"/>
  <c r="Z766" i="14" s="1"/>
  <c r="AA766" i="14" s="1"/>
  <c r="AB766" i="14" s="1"/>
  <c r="Y563" i="14" l="1"/>
  <c r="X563" i="14" s="1"/>
  <c r="Z569" i="14"/>
  <c r="Y569" i="14" s="1"/>
  <c r="X569" i="14" s="1"/>
  <c r="Y675" i="14"/>
  <c r="Y676" i="14"/>
  <c r="Z677" i="14"/>
  <c r="Y677" i="14" s="1"/>
  <c r="Y562" i="14"/>
  <c r="X906" i="14" l="1"/>
  <c r="Y906" i="14" s="1"/>
  <c r="Z906" i="14" s="1"/>
  <c r="AA906" i="14" s="1"/>
  <c r="AB906" i="14" s="1"/>
  <c r="X905" i="14"/>
  <c r="Y905" i="14" s="1"/>
  <c r="Z905" i="14" s="1"/>
  <c r="AA905" i="14" s="1"/>
  <c r="AB905" i="14" s="1"/>
  <c r="X904" i="14"/>
  <c r="Y904" i="14" s="1"/>
  <c r="Z904" i="14" s="1"/>
  <c r="AA904" i="14" s="1"/>
  <c r="AB904" i="14" s="1"/>
  <c r="G27" i="6" l="1"/>
  <c r="U498" i="14" l="1"/>
  <c r="V498" i="14" s="1"/>
  <c r="W498" i="14" s="1"/>
  <c r="U1508" i="14"/>
  <c r="C617" i="14" l="1"/>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AB455" i="14"/>
  <c r="AB456" i="14" s="1"/>
  <c r="AB457" i="14" s="1"/>
  <c r="AA455" i="14"/>
  <c r="AA456" i="14" s="1"/>
  <c r="AA457" i="14" s="1"/>
  <c r="Z455" i="14"/>
  <c r="Z456" i="14" s="1"/>
  <c r="Z457" i="14" s="1"/>
  <c r="Y455" i="14"/>
  <c r="Y456" i="14" s="1"/>
  <c r="Y457" i="14" s="1"/>
  <c r="X455" i="14"/>
  <c r="X456" i="14" s="1"/>
  <c r="X457" i="14" s="1"/>
  <c r="W455" i="14"/>
  <c r="W456" i="14" s="1"/>
  <c r="W457" i="14" s="1"/>
  <c r="V455" i="14"/>
  <c r="V456" i="14" s="1"/>
  <c r="V457" i="14" s="1"/>
  <c r="U455" i="14"/>
  <c r="U456" i="14" s="1"/>
  <c r="U457" i="14" s="1"/>
  <c r="V822" i="14"/>
  <c r="V821" i="14"/>
  <c r="V820" i="14"/>
  <c r="Z1166" i="14" l="1"/>
  <c r="AA1166" i="14" s="1"/>
  <c r="AB1166" i="14" s="1"/>
  <c r="X1166" i="14" l="1"/>
  <c r="AC822" i="14"/>
  <c r="AB822" i="14"/>
  <c r="AA822" i="14"/>
  <c r="Z822" i="14"/>
  <c r="Y822" i="14"/>
  <c r="AC821" i="14"/>
  <c r="AB821" i="14"/>
  <c r="AA821" i="14"/>
  <c r="Z821" i="14"/>
  <c r="Y821" i="14"/>
  <c r="AC820" i="14"/>
  <c r="AB820" i="14"/>
  <c r="AA820" i="14"/>
  <c r="Z820" i="14"/>
  <c r="Y820" i="14"/>
  <c r="X822" i="14"/>
  <c r="X821" i="14"/>
  <c r="X820" i="14"/>
  <c r="W822" i="14"/>
  <c r="W821" i="14"/>
  <c r="W820" i="14"/>
  <c r="U822" i="14"/>
  <c r="U821" i="14"/>
  <c r="U820" i="14"/>
  <c r="U1499" i="14"/>
  <c r="Y1499" i="14"/>
  <c r="Z498" i="14"/>
  <c r="AA498" i="14" s="1"/>
  <c r="AB498" i="14" s="1"/>
  <c r="X498" i="14"/>
  <c r="X676" i="14"/>
  <c r="X675" i="14"/>
  <c r="AA562" i="14" l="1"/>
  <c r="AB562" i="14" s="1"/>
  <c r="Z850" i="14"/>
  <c r="AA850" i="14" s="1"/>
  <c r="AB850" i="14" s="1"/>
  <c r="X850" i="14"/>
  <c r="X849" i="14"/>
  <c r="X848" i="14"/>
  <c r="X652" i="14"/>
  <c r="Z656" i="14"/>
  <c r="AA656" i="14" s="1"/>
  <c r="AB656" i="14" s="1"/>
  <c r="Z654" i="14"/>
  <c r="AA654" i="14" s="1"/>
  <c r="AB654" i="14" s="1"/>
  <c r="Z651" i="14"/>
  <c r="X654" i="14"/>
  <c r="X651" i="14"/>
  <c r="X653" i="14" s="1"/>
  <c r="Z1290" i="14"/>
  <c r="AA1290" i="14" s="1"/>
  <c r="AB1290" i="14" s="1"/>
  <c r="X1290" i="14"/>
  <c r="Z1289" i="14"/>
  <c r="AA1289" i="14" s="1"/>
  <c r="AB1289" i="14" s="1"/>
  <c r="X1289" i="14"/>
  <c r="Z1288" i="14"/>
  <c r="AA1288" i="14" s="1"/>
  <c r="AB1288" i="14" s="1"/>
  <c r="X1288" i="14"/>
  <c r="Z1293" i="14"/>
  <c r="AA1293" i="14" s="1"/>
  <c r="AB1293" i="14" s="1"/>
  <c r="X1293" i="14"/>
  <c r="Z1292" i="14"/>
  <c r="AA1292" i="14" s="1"/>
  <c r="AB1292" i="14" s="1"/>
  <c r="X1292" i="14"/>
  <c r="AA651" i="14" l="1"/>
  <c r="Z653" i="14"/>
  <c r="X655" i="14"/>
  <c r="Z1300" i="14"/>
  <c r="AA1300" i="14" s="1"/>
  <c r="AB1300" i="14" s="1"/>
  <c r="Z655" i="14"/>
  <c r="AA655" i="14" s="1"/>
  <c r="AB655" i="14" s="1"/>
  <c r="AB651" i="14" l="1"/>
  <c r="AB653" i="14" s="1"/>
  <c r="AA653" i="14"/>
  <c r="X1300" i="14"/>
  <c r="A47" i="18"/>
  <c r="A46" i="16"/>
  <c r="X1521" i="14" l="1"/>
  <c r="W1521" i="14"/>
  <c r="X1515" i="14"/>
  <c r="W1515" i="14"/>
  <c r="X1513" i="14"/>
  <c r="W1513" i="14"/>
  <c r="X1511" i="14"/>
  <c r="W1511" i="14"/>
  <c r="X1510" i="14"/>
  <c r="W1510" i="14"/>
  <c r="X1509" i="14"/>
  <c r="W1509" i="14"/>
  <c r="X1508" i="14"/>
  <c r="V1508" i="14"/>
  <c r="W1508" i="14" s="1"/>
  <c r="X1502" i="14"/>
  <c r="V1502" i="14"/>
  <c r="W1502" i="14" s="1"/>
  <c r="X1500" i="14"/>
  <c r="V1500" i="14"/>
  <c r="W1500" i="14" s="1"/>
  <c r="X1499" i="14"/>
  <c r="V1499" i="14"/>
  <c r="W1499" i="14" s="1"/>
  <c r="X1498" i="14"/>
  <c r="V1498" i="14"/>
  <c r="W1498" i="14" s="1"/>
  <c r="X1497" i="14"/>
  <c r="V1497" i="14"/>
  <c r="W1497" i="14" s="1"/>
  <c r="X1496" i="14"/>
  <c r="V1496" i="14"/>
  <c r="W1496" i="14" s="1"/>
  <c r="Z1499" i="14"/>
  <c r="AA1499" i="14" s="1"/>
  <c r="AB1499" i="14" s="1"/>
  <c r="G13" i="6" l="1"/>
  <c r="A65" i="18" l="1"/>
  <c r="A64" i="16"/>
  <c r="C59" i="14" l="1"/>
  <c r="H21" i="17"/>
  <c r="B34" i="4" l="1"/>
  <c r="B45" i="1"/>
  <c r="C1023" i="14" l="1"/>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X918" i="14"/>
  <c r="X917" i="14"/>
  <c r="X916" i="14"/>
  <c r="X914" i="14"/>
  <c r="X913" i="14"/>
  <c r="X912" i="14"/>
  <c r="V918" i="14"/>
  <c r="W918" i="14" s="1"/>
  <c r="V914" i="14"/>
  <c r="W914" i="14" s="1"/>
  <c r="V913" i="14"/>
  <c r="W913" i="14" s="1"/>
  <c r="V912" i="14"/>
  <c r="W912" i="14" s="1"/>
  <c r="Z918" i="14" l="1"/>
  <c r="AA918" i="14" s="1"/>
  <c r="AB918" i="14" s="1"/>
  <c r="Z917" i="14"/>
  <c r="AA917" i="14" s="1"/>
  <c r="AB917" i="14" s="1"/>
  <c r="Z916" i="14"/>
  <c r="AA916" i="14" s="1"/>
  <c r="AB916" i="14" s="1"/>
  <c r="Z1521" i="14"/>
  <c r="AA1521" i="14" s="1"/>
  <c r="AB1521" i="14" s="1"/>
  <c r="Z1515" i="14"/>
  <c r="AA1515" i="14" s="1"/>
  <c r="AB1515" i="14" s="1"/>
  <c r="Z1513" i="14"/>
  <c r="AA1513" i="14" s="1"/>
  <c r="AB1513" i="14" s="1"/>
  <c r="Z1511" i="14"/>
  <c r="AA1511" i="14" s="1"/>
  <c r="AB1511" i="14" s="1"/>
  <c r="Z1510" i="14"/>
  <c r="AA1510" i="14" s="1"/>
  <c r="AB1510" i="14" s="1"/>
  <c r="Z1509" i="14"/>
  <c r="AA1509" i="14" s="1"/>
  <c r="AB1509" i="14" s="1"/>
  <c r="Z1508" i="14"/>
  <c r="AA1508" i="14" s="1"/>
  <c r="AB1508" i="14" s="1"/>
  <c r="Z1502" i="14"/>
  <c r="AA1502" i="14" s="1"/>
  <c r="AB1502" i="14" s="1"/>
  <c r="Z1500" i="14"/>
  <c r="AA1500" i="14" s="1"/>
  <c r="AB1500" i="14" s="1"/>
  <c r="Z1498" i="14"/>
  <c r="AA1498" i="14" s="1"/>
  <c r="AB1498" i="14" s="1"/>
  <c r="Z1497" i="14"/>
  <c r="AA1497" i="14" s="1"/>
  <c r="AB1497" i="14" s="1"/>
  <c r="Z1496" i="14"/>
  <c r="AA1496" i="14" s="1"/>
  <c r="AB1496" i="14" s="1"/>
  <c r="Z914" i="14"/>
  <c r="AA914" i="14" s="1"/>
  <c r="AB914" i="14" s="1"/>
  <c r="Z913" i="14"/>
  <c r="AA913" i="14" s="1"/>
  <c r="AB913" i="14" s="1"/>
  <c r="Z912" i="14"/>
  <c r="AA912" i="14" s="1"/>
  <c r="AB912" i="14" s="1"/>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1295" i="14"/>
  <c r="C1294" i="14"/>
  <c r="C1291" i="14"/>
  <c r="C1451" i="14"/>
  <c r="C1450" i="14"/>
  <c r="C1447" i="14"/>
  <c r="C1508" i="14"/>
  <c r="C1503" i="14"/>
  <c r="C1502" i="14"/>
  <c r="C1501" i="14"/>
  <c r="C1500" i="14"/>
  <c r="C1499" i="14"/>
  <c r="C1498" i="14"/>
  <c r="C1497" i="14"/>
  <c r="C1496" i="14"/>
  <c r="C1521" i="14"/>
  <c r="C1516" i="14"/>
  <c r="C1515" i="14"/>
  <c r="C1514" i="14"/>
  <c r="C1513" i="14"/>
  <c r="C1512" i="14"/>
  <c r="C1511" i="14"/>
  <c r="C1510" i="14"/>
  <c r="C1509" i="14"/>
  <c r="C1495" i="14"/>
  <c r="C1490" i="14"/>
  <c r="C1489" i="14"/>
  <c r="C1488" i="14"/>
  <c r="C1487" i="14"/>
  <c r="C1486" i="14"/>
  <c r="C1485" i="14"/>
  <c r="C1484" i="14"/>
  <c r="C1483" i="14"/>
  <c r="C1477" i="14"/>
  <c r="C1476" i="14"/>
  <c r="C1473" i="14"/>
  <c r="C1191" i="14"/>
  <c r="C1190" i="14"/>
  <c r="C1187" i="14"/>
  <c r="Y1174" i="14"/>
  <c r="X1174" i="14" s="1"/>
  <c r="Y1182" i="14"/>
  <c r="Y1181" i="14"/>
  <c r="Y1180" i="14"/>
  <c r="Y1175" i="14"/>
  <c r="Y1178" i="14" s="1"/>
  <c r="X1173" i="14"/>
  <c r="X1172" i="14"/>
  <c r="X1167" i="14"/>
  <c r="X1159" i="14"/>
  <c r="Y1171" i="14"/>
  <c r="X1171" i="14" s="1"/>
  <c r="Y1170" i="14"/>
  <c r="X1170" i="14" s="1"/>
  <c r="Y1169" i="14"/>
  <c r="X1169" i="14" s="1"/>
  <c r="AB400" i="14"/>
  <c r="AA400" i="14"/>
  <c r="Z400" i="14"/>
  <c r="Y400" i="14"/>
  <c r="X400" i="14"/>
  <c r="W400" i="14"/>
  <c r="V400" i="14"/>
  <c r="U400" i="14"/>
  <c r="Z60" i="14"/>
  <c r="AA60" i="14" s="1"/>
  <c r="AB60" i="14" s="1"/>
  <c r="X60" i="14"/>
  <c r="C60" i="14"/>
  <c r="AB359" i="14"/>
  <c r="Y359" i="14"/>
  <c r="AA360" i="14"/>
  <c r="Z360" i="14"/>
  <c r="B27" i="16"/>
  <c r="B27" i="18"/>
  <c r="Y1179" i="14" l="1"/>
  <c r="Y1177" i="14"/>
  <c r="Y1176"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W68" i="1" l="1"/>
  <c r="P68" i="1"/>
  <c r="W67" i="1"/>
  <c r="W63" i="1"/>
  <c r="C61" i="1" l="1"/>
  <c r="F61" i="1"/>
  <c r="G61" i="1"/>
  <c r="B61" i="1"/>
  <c r="C52" i="1"/>
  <c r="F52" i="1"/>
  <c r="G52" i="1"/>
  <c r="G60" i="1"/>
  <c r="F60" i="1"/>
  <c r="C60" i="1"/>
  <c r="B60" i="1"/>
  <c r="G66" i="1"/>
  <c r="F66" i="1"/>
  <c r="C66" i="1"/>
  <c r="B66" i="1"/>
  <c r="B52" i="1"/>
  <c r="W52" i="1"/>
  <c r="W60" i="1"/>
  <c r="W61" i="1"/>
  <c r="W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U52" i="1" l="1"/>
  <c r="Y66" i="1"/>
  <c r="U66" i="1"/>
  <c r="U68" i="1" l="1"/>
  <c r="U63" i="1"/>
  <c r="U67" i="1"/>
  <c r="Y61" i="1"/>
  <c r="Y60" i="1"/>
  <c r="Y63" i="1"/>
  <c r="Y68" i="1"/>
  <c r="Y67" i="1"/>
  <c r="U60" i="1"/>
  <c r="U61" i="1"/>
  <c r="Y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J52" i="1" l="1"/>
  <c r="J53" i="1"/>
  <c r="J54" i="1"/>
  <c r="J55" i="1"/>
  <c r="J56" i="1"/>
  <c r="J57" i="1"/>
  <c r="J59" i="1"/>
  <c r="J60" i="1"/>
  <c r="J61" i="1"/>
  <c r="J62" i="1"/>
  <c r="J63" i="1"/>
  <c r="J64" i="1"/>
  <c r="J65" i="1"/>
  <c r="J66" i="1"/>
  <c r="J67" i="1"/>
  <c r="J68" i="1"/>
  <c r="J51" i="1"/>
  <c r="H67" i="1" l="1"/>
  <c r="D67" i="1"/>
  <c r="H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7" i="14"/>
  <c r="X806" i="14"/>
  <c r="X805" i="14"/>
  <c r="X804" i="14"/>
  <c r="X803" i="14"/>
  <c r="U804" i="14"/>
  <c r="V804" i="14" s="1"/>
  <c r="W804" i="14" s="1"/>
  <c r="Z807" i="14"/>
  <c r="AA807" i="14" s="1"/>
  <c r="AB807" i="14" s="1"/>
  <c r="Z806" i="14"/>
  <c r="AA806" i="14" s="1"/>
  <c r="AB806" i="14" s="1"/>
  <c r="Z804" i="14"/>
  <c r="AA804" i="14" s="1"/>
  <c r="AB804" i="14" s="1"/>
  <c r="U806" i="14" l="1"/>
  <c r="V806" i="14" s="1"/>
  <c r="W806" i="14" s="1"/>
  <c r="U807" i="14"/>
  <c r="V807" i="14" s="1"/>
  <c r="W807" i="14" s="1"/>
  <c r="X327" i="14" l="1"/>
  <c r="Y327" i="14" s="1"/>
  <c r="Z327" i="14" s="1"/>
  <c r="AA327" i="14" s="1"/>
  <c r="AB327" i="14" s="1"/>
  <c r="W326" i="14"/>
  <c r="X326" i="14" s="1"/>
  <c r="Y326" i="14" s="1"/>
  <c r="Z326" i="14" s="1"/>
  <c r="AA326" i="14" s="1"/>
  <c r="AB326" i="14" s="1"/>
  <c r="V326" i="14"/>
  <c r="U326" i="14"/>
  <c r="U327" i="14"/>
  <c r="C327" i="14"/>
  <c r="C326" i="14"/>
  <c r="AB325" i="14"/>
  <c r="AA325" i="14"/>
  <c r="Z325" i="14"/>
  <c r="Y325" i="14"/>
  <c r="X325" i="14"/>
  <c r="V325" i="14"/>
  <c r="U325" i="14"/>
  <c r="C325"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7" i="14"/>
  <c r="K407" i="14"/>
  <c r="W407"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29" i="14"/>
  <c r="W825" i="14"/>
  <c r="W828" i="14"/>
  <c r="AB428" i="14"/>
  <c r="AA428" i="14"/>
  <c r="Z428" i="14"/>
  <c r="Y428" i="14"/>
  <c r="X428" i="14"/>
  <c r="W428" i="14"/>
  <c r="V428" i="14"/>
  <c r="U428" i="14"/>
  <c r="C432" i="14"/>
  <c r="C431" i="14"/>
  <c r="C430" i="14"/>
  <c r="C429" i="14"/>
  <c r="C428" i="14"/>
  <c r="U76" i="14"/>
  <c r="U75" i="14"/>
  <c r="U74" i="14"/>
  <c r="U73" i="14"/>
  <c r="U72" i="14"/>
  <c r="U71" i="14"/>
  <c r="U70" i="14"/>
  <c r="AB317" i="14"/>
  <c r="AA317" i="14"/>
  <c r="Z317" i="14"/>
  <c r="Y317" i="14"/>
  <c r="X317" i="14"/>
  <c r="W317" i="14"/>
  <c r="V317" i="14"/>
  <c r="U317" i="14"/>
  <c r="U88" i="9" l="1"/>
  <c r="U85" i="9"/>
  <c r="C1535" i="14" l="1"/>
  <c r="C1534" i="14"/>
  <c r="C1533" i="14"/>
  <c r="C1532" i="14"/>
  <c r="C1531" i="14"/>
  <c r="C1530" i="14"/>
  <c r="C1529" i="14"/>
  <c r="C1528" i="14"/>
  <c r="C1527" i="14"/>
  <c r="C1526" i="14"/>
  <c r="C1525" i="14"/>
  <c r="C1524" i="14"/>
  <c r="C1523" i="14"/>
  <c r="C1522" i="14"/>
  <c r="C1482" i="14"/>
  <c r="C1475" i="14"/>
  <c r="C1474" i="14"/>
  <c r="C1472" i="14"/>
  <c r="V1471" i="14"/>
  <c r="W1471" i="14" s="1"/>
  <c r="X1471" i="14" s="1"/>
  <c r="Y1471" i="14" s="1"/>
  <c r="Z1471" i="14" s="1"/>
  <c r="AA1471" i="14" s="1"/>
  <c r="AB1471" i="14" s="1"/>
  <c r="C1471" i="14"/>
  <c r="V1470" i="14"/>
  <c r="W1470" i="14" s="1"/>
  <c r="X1470" i="14" s="1"/>
  <c r="Y1470" i="14" s="1"/>
  <c r="Z1470" i="14" s="1"/>
  <c r="AA1470" i="14" s="1"/>
  <c r="AB1470" i="14" s="1"/>
  <c r="C1470" i="14"/>
  <c r="C1469" i="14"/>
  <c r="C1461" i="14"/>
  <c r="C1460" i="14"/>
  <c r="C1459" i="14"/>
  <c r="C1458" i="14"/>
  <c r="C1457" i="14"/>
  <c r="X1456" i="14"/>
  <c r="Y1456" i="14" s="1"/>
  <c r="Z1456" i="14" s="1"/>
  <c r="AA1456" i="14" s="1"/>
  <c r="AB1456" i="14" s="1"/>
  <c r="C1456" i="14"/>
  <c r="C1449" i="14"/>
  <c r="C1448" i="14"/>
  <c r="C1446" i="14"/>
  <c r="X1445" i="14"/>
  <c r="Y1445" i="14" s="1"/>
  <c r="Z1445" i="14" s="1"/>
  <c r="AA1445" i="14" s="1"/>
  <c r="AB1445" i="14" s="1"/>
  <c r="C1445" i="14"/>
  <c r="X1444" i="14"/>
  <c r="Y1444" i="14" s="1"/>
  <c r="Z1444" i="14" s="1"/>
  <c r="AA1444" i="14" s="1"/>
  <c r="AB1444" i="14" s="1"/>
  <c r="C1444" i="14"/>
  <c r="C1443" i="14"/>
  <c r="C1435" i="14"/>
  <c r="C1434" i="14"/>
  <c r="C1433" i="14"/>
  <c r="C1432" i="14"/>
  <c r="C1431" i="14"/>
  <c r="C1430" i="14"/>
  <c r="C1422" i="14"/>
  <c r="C1421" i="14"/>
  <c r="C1420" i="14"/>
  <c r="C1419" i="14"/>
  <c r="C1418" i="14"/>
  <c r="C1417" i="14"/>
  <c r="C1409" i="14"/>
  <c r="C1408" i="14"/>
  <c r="C1407" i="14"/>
  <c r="C1406" i="14"/>
  <c r="C1405" i="14"/>
  <c r="C1404" i="14"/>
  <c r="C1396" i="14"/>
  <c r="C1395" i="14"/>
  <c r="C1394" i="14"/>
  <c r="C1393" i="14"/>
  <c r="C1392" i="14"/>
  <c r="C1391" i="14"/>
  <c r="C1383" i="14"/>
  <c r="C1382" i="14"/>
  <c r="C1381" i="14"/>
  <c r="C1380" i="14"/>
  <c r="C1379" i="14"/>
  <c r="C1378" i="14"/>
  <c r="C1370" i="14"/>
  <c r="C1369" i="14"/>
  <c r="C1368" i="14"/>
  <c r="C1367" i="14"/>
  <c r="C1366" i="14"/>
  <c r="C1365" i="14"/>
  <c r="C1357" i="14"/>
  <c r="C1356" i="14"/>
  <c r="C1355" i="14"/>
  <c r="C1354" i="14"/>
  <c r="C1353" i="14"/>
  <c r="C1352" i="14"/>
  <c r="C1344" i="14"/>
  <c r="C1343" i="14"/>
  <c r="C1342" i="14"/>
  <c r="C1341" i="14"/>
  <c r="C1340" i="14"/>
  <c r="C1339" i="14"/>
  <c r="C1331" i="14"/>
  <c r="C1330" i="14"/>
  <c r="C1329" i="14"/>
  <c r="C1328" i="14"/>
  <c r="C1327" i="14"/>
  <c r="C1326" i="14"/>
  <c r="C1318" i="14"/>
  <c r="C1317" i="14"/>
  <c r="C1316" i="14"/>
  <c r="C1315" i="14"/>
  <c r="C1314" i="14"/>
  <c r="C1313" i="14"/>
  <c r="C1305" i="14"/>
  <c r="C1304" i="14"/>
  <c r="C1303" i="14"/>
  <c r="C1302" i="14"/>
  <c r="C1301" i="14"/>
  <c r="C1300" i="14"/>
  <c r="C1293" i="14"/>
  <c r="C1292" i="14"/>
  <c r="C1290" i="14"/>
  <c r="C1289" i="14"/>
  <c r="C1288" i="14"/>
  <c r="C1287" i="14"/>
  <c r="C1279" i="14"/>
  <c r="C1278" i="14"/>
  <c r="C1277" i="14"/>
  <c r="C1276" i="14"/>
  <c r="C1275" i="14"/>
  <c r="C1274" i="14"/>
  <c r="C1266" i="14"/>
  <c r="C1265" i="14"/>
  <c r="C1264" i="14"/>
  <c r="C1263" i="14"/>
  <c r="C1262" i="14"/>
  <c r="C1261" i="14"/>
  <c r="C1253" i="14"/>
  <c r="C1252" i="14"/>
  <c r="C1251" i="14"/>
  <c r="C1250" i="14"/>
  <c r="C1249" i="14"/>
  <c r="C1248" i="14"/>
  <c r="C1240" i="14"/>
  <c r="C1239" i="14"/>
  <c r="C1238" i="14"/>
  <c r="C1237" i="14"/>
  <c r="C1236" i="14"/>
  <c r="C1235" i="14"/>
  <c r="C1227" i="14"/>
  <c r="C1226" i="14"/>
  <c r="C1225" i="14"/>
  <c r="C1224" i="14"/>
  <c r="C1223" i="14"/>
  <c r="C1222" i="14"/>
  <c r="C1214" i="14"/>
  <c r="C1213" i="14"/>
  <c r="C1212" i="14"/>
  <c r="C1211" i="14"/>
  <c r="C1210" i="14"/>
  <c r="C1209" i="14"/>
  <c r="C1201" i="14"/>
  <c r="C1200" i="14"/>
  <c r="C1199" i="14"/>
  <c r="C1198" i="14"/>
  <c r="C1197" i="14"/>
  <c r="C1196" i="14"/>
  <c r="C1189" i="14"/>
  <c r="C1188" i="14"/>
  <c r="C1186" i="14"/>
  <c r="C1185" i="14"/>
  <c r="C1184" i="14"/>
  <c r="C1183" i="14"/>
  <c r="W1182" i="14"/>
  <c r="V1182" i="14"/>
  <c r="U1182" i="14"/>
  <c r="C1182" i="14"/>
  <c r="W1181" i="14"/>
  <c r="V1181" i="14"/>
  <c r="U1181" i="14"/>
  <c r="C1181" i="14"/>
  <c r="W1180" i="14"/>
  <c r="V1180" i="14"/>
  <c r="U1180" i="14"/>
  <c r="C1180" i="14"/>
  <c r="C1179" i="14"/>
  <c r="C1178" i="14"/>
  <c r="C1177" i="14"/>
  <c r="AG1176" i="14"/>
  <c r="AF1176" i="14"/>
  <c r="C1176" i="14"/>
  <c r="W1175" i="14"/>
  <c r="V1175" i="14"/>
  <c r="V1179" i="14" s="1"/>
  <c r="U1175" i="14"/>
  <c r="U1179" i="14" s="1"/>
  <c r="C1175" i="14"/>
  <c r="Z1174" i="14"/>
  <c r="AA1174" i="14" s="1"/>
  <c r="AB1174" i="14" s="1"/>
  <c r="C1174" i="14"/>
  <c r="Z1173" i="14"/>
  <c r="AA1173" i="14" s="1"/>
  <c r="AB1173" i="14" s="1"/>
  <c r="C1173" i="14"/>
  <c r="Z1172" i="14"/>
  <c r="AA1172" i="14" s="1"/>
  <c r="AB1172" i="14" s="1"/>
  <c r="C1172" i="14"/>
  <c r="Z1171" i="14"/>
  <c r="AA1171" i="14" s="1"/>
  <c r="AB1171" i="14" s="1"/>
  <c r="W1171" i="14"/>
  <c r="V1171" i="14"/>
  <c r="U1171" i="14"/>
  <c r="C1171" i="14"/>
  <c r="Z1170" i="14"/>
  <c r="AA1170" i="14" s="1"/>
  <c r="AB1170" i="14" s="1"/>
  <c r="W1170" i="14"/>
  <c r="V1170" i="14"/>
  <c r="U1170" i="14"/>
  <c r="C1170" i="14"/>
  <c r="Z1169" i="14"/>
  <c r="W1169" i="14"/>
  <c r="X1168" i="14" s="1"/>
  <c r="V1169" i="14"/>
  <c r="V1168" i="14" s="1"/>
  <c r="U1169" i="14"/>
  <c r="U1168" i="14" s="1"/>
  <c r="C1169" i="14"/>
  <c r="AG1168" i="14"/>
  <c r="AF1168" i="14"/>
  <c r="C1168" i="14"/>
  <c r="Z1167" i="14"/>
  <c r="AA1167" i="14" s="1"/>
  <c r="AB1167" i="14" s="1"/>
  <c r="C1167" i="14"/>
  <c r="C1166" i="14"/>
  <c r="C1165" i="14"/>
  <c r="C1164" i="14"/>
  <c r="C1163" i="14"/>
  <c r="C1162" i="14"/>
  <c r="U1160" i="14"/>
  <c r="C1161" i="14"/>
  <c r="AG1160" i="14"/>
  <c r="AF1160" i="14"/>
  <c r="C1160" i="14"/>
  <c r="Z1159" i="14"/>
  <c r="AA1159" i="14" s="1"/>
  <c r="AB1159" i="14" s="1"/>
  <c r="C1159" i="14"/>
  <c r="C1158" i="14"/>
  <c r="C1157" i="14"/>
  <c r="C1156" i="14"/>
  <c r="C1155" i="14"/>
  <c r="C1154" i="14"/>
  <c r="C1153" i="14"/>
  <c r="C1152" i="14"/>
  <c r="C1151" i="14"/>
  <c r="C1150" i="14"/>
  <c r="C1149" i="14"/>
  <c r="C1148" i="14"/>
  <c r="C1147" i="14"/>
  <c r="C1146" i="14"/>
  <c r="C1145" i="14"/>
  <c r="C1144" i="14"/>
  <c r="C1143" i="14"/>
  <c r="X1142" i="14"/>
  <c r="Y1142" i="14" s="1"/>
  <c r="Z1142" i="14" s="1"/>
  <c r="AA1142" i="14" s="1"/>
  <c r="AB1142" i="14" s="1"/>
  <c r="C1142" i="14"/>
  <c r="C1141" i="14"/>
  <c r="C1140" i="14"/>
  <c r="C1139" i="14"/>
  <c r="W1138" i="14"/>
  <c r="X1138" i="14" s="1"/>
  <c r="Y1138" i="14" s="1"/>
  <c r="Z1138" i="14" s="1"/>
  <c r="AA1138" i="14" s="1"/>
  <c r="AB1138" i="14" s="1"/>
  <c r="V1138" i="14"/>
  <c r="U1138" i="14"/>
  <c r="C1138" i="14"/>
  <c r="W1137" i="14"/>
  <c r="X1137" i="14" s="1"/>
  <c r="V1137" i="14"/>
  <c r="V1136" i="14" s="1"/>
  <c r="U1137" i="14"/>
  <c r="U1136" i="14" s="1"/>
  <c r="C1137" i="14"/>
  <c r="AG1136" i="14"/>
  <c r="AF1136" i="14"/>
  <c r="C1136" i="14"/>
  <c r="X1135" i="14"/>
  <c r="Y1135" i="14" s="1"/>
  <c r="Z1135" i="14" s="1"/>
  <c r="AA1135" i="14" s="1"/>
  <c r="AB1135" i="14" s="1"/>
  <c r="C1135" i="14"/>
  <c r="X1134" i="14"/>
  <c r="Y1134" i="14" s="1"/>
  <c r="Z1134" i="14" s="1"/>
  <c r="AA1134" i="14" s="1"/>
  <c r="AB1134" i="14" s="1"/>
  <c r="C1134" i="14"/>
  <c r="C1133" i="14"/>
  <c r="C1132" i="14"/>
  <c r="C1131" i="14"/>
  <c r="W1130" i="14"/>
  <c r="X1130" i="14" s="1"/>
  <c r="Y1130" i="14" s="1"/>
  <c r="Z1130" i="14" s="1"/>
  <c r="AA1130" i="14" s="1"/>
  <c r="AB1130" i="14" s="1"/>
  <c r="V1130" i="14"/>
  <c r="U1130" i="14"/>
  <c r="C1130" i="14"/>
  <c r="W1129" i="14"/>
  <c r="W1128" i="14" s="1"/>
  <c r="V1129" i="14"/>
  <c r="V1128" i="14" s="1"/>
  <c r="U1129" i="14"/>
  <c r="U1128" i="14" s="1"/>
  <c r="C1129" i="14"/>
  <c r="AG1128" i="14"/>
  <c r="AF1128" i="14"/>
  <c r="C1128" i="14"/>
  <c r="X1127" i="14"/>
  <c r="Y1127" i="14" s="1"/>
  <c r="Z1127" i="14" s="1"/>
  <c r="AA1127" i="14" s="1"/>
  <c r="AB1127" i="14" s="1"/>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X1029" i="14"/>
  <c r="Y1029" i="14" s="1"/>
  <c r="Z1029" i="14" s="1"/>
  <c r="AA1029" i="14" s="1"/>
  <c r="AB1029" i="14" s="1"/>
  <c r="C1029" i="14"/>
  <c r="X1028" i="14"/>
  <c r="Y1028" i="14" s="1"/>
  <c r="Z1028" i="14" s="1"/>
  <c r="AA1028" i="14" s="1"/>
  <c r="AB1028" i="14" s="1"/>
  <c r="C1028" i="14"/>
  <c r="X1027" i="14"/>
  <c r="Y1027" i="14" s="1"/>
  <c r="Z1027" i="14" s="1"/>
  <c r="AA1027" i="14" s="1"/>
  <c r="AB1027" i="14" s="1"/>
  <c r="C1027" i="14"/>
  <c r="C1026" i="14"/>
  <c r="AB1025" i="14"/>
  <c r="AA1025" i="14"/>
  <c r="Z1025" i="14"/>
  <c r="Y1025" i="14"/>
  <c r="X1025" i="14"/>
  <c r="W1025" i="14"/>
  <c r="V1025" i="14"/>
  <c r="U1025" i="14"/>
  <c r="C1025" i="14"/>
  <c r="C1024" i="14"/>
  <c r="AB999" i="14"/>
  <c r="AA999" i="14"/>
  <c r="Z999" i="14"/>
  <c r="Y999" i="14"/>
  <c r="X999" i="14"/>
  <c r="W999" i="14"/>
  <c r="V999" i="14"/>
  <c r="U999" i="14"/>
  <c r="C999" i="14"/>
  <c r="AB998" i="14"/>
  <c r="AA998" i="14"/>
  <c r="Z998" i="14"/>
  <c r="Y998" i="14"/>
  <c r="X998" i="14"/>
  <c r="W998" i="14"/>
  <c r="V998" i="14"/>
  <c r="U998" i="14"/>
  <c r="C998" i="14"/>
  <c r="AB997" i="14"/>
  <c r="AA997" i="14"/>
  <c r="Z997" i="14"/>
  <c r="Y997" i="14"/>
  <c r="X997" i="14"/>
  <c r="W997" i="14"/>
  <c r="V997" i="14"/>
  <c r="U997"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894" i="14"/>
  <c r="C893" i="14"/>
  <c r="C892" i="14"/>
  <c r="C891" i="14"/>
  <c r="C890" i="14"/>
  <c r="C889" i="14"/>
  <c r="C888" i="14"/>
  <c r="C887" i="14"/>
  <c r="C886" i="14"/>
  <c r="C885" i="14"/>
  <c r="C884" i="14"/>
  <c r="C883" i="14"/>
  <c r="Z882" i="14"/>
  <c r="Z800" i="14" s="1"/>
  <c r="V882" i="14"/>
  <c r="W882" i="14" s="1"/>
  <c r="C882" i="14"/>
  <c r="Z881" i="14"/>
  <c r="AA881" i="14" s="1"/>
  <c r="V881" i="14"/>
  <c r="W881" i="14" s="1"/>
  <c r="C881" i="14"/>
  <c r="Z880" i="14"/>
  <c r="Z796" i="14" s="1"/>
  <c r="V880" i="14"/>
  <c r="W880" i="14" s="1"/>
  <c r="C880" i="14"/>
  <c r="C879" i="14"/>
  <c r="AB878" i="14"/>
  <c r="AB794" i="14" s="1"/>
  <c r="AA878" i="14"/>
  <c r="AA794" i="14" s="1"/>
  <c r="Z878" i="14"/>
  <c r="Z794" i="14" s="1"/>
  <c r="Y878" i="14"/>
  <c r="Y792" i="14" s="1"/>
  <c r="X878" i="14"/>
  <c r="X792" i="14" s="1"/>
  <c r="W878" i="14"/>
  <c r="W795" i="14" s="1"/>
  <c r="V878" i="14"/>
  <c r="V792" i="14" s="1"/>
  <c r="U878" i="14"/>
  <c r="U795" i="14" s="1"/>
  <c r="C878" i="14"/>
  <c r="AB877" i="14"/>
  <c r="AB793" i="14" s="1"/>
  <c r="AA877" i="14"/>
  <c r="AA793" i="14" s="1"/>
  <c r="Z877" i="14"/>
  <c r="Z793" i="14" s="1"/>
  <c r="Y877" i="14"/>
  <c r="Y791" i="14" s="1"/>
  <c r="X877" i="14"/>
  <c r="X793" i="14" s="1"/>
  <c r="W877" i="14"/>
  <c r="W793" i="14" s="1"/>
  <c r="V877" i="14"/>
  <c r="V793" i="14" s="1"/>
  <c r="U877" i="14"/>
  <c r="U793" i="14" s="1"/>
  <c r="C877" i="14"/>
  <c r="AB876" i="14"/>
  <c r="AB790" i="14" s="1"/>
  <c r="AA876" i="14"/>
  <c r="AA790" i="14" s="1"/>
  <c r="Z876" i="14"/>
  <c r="Z790" i="14" s="1"/>
  <c r="Y876" i="14"/>
  <c r="Y790" i="14" s="1"/>
  <c r="X876" i="14"/>
  <c r="X790" i="14" s="1"/>
  <c r="W876" i="14"/>
  <c r="W790" i="14" s="1"/>
  <c r="V876" i="14"/>
  <c r="V790" i="14" s="1"/>
  <c r="U876" i="14"/>
  <c r="U790" i="14" s="1"/>
  <c r="C876" i="14"/>
  <c r="C875" i="14"/>
  <c r="AB874" i="14"/>
  <c r="AA874" i="14"/>
  <c r="Z874" i="14"/>
  <c r="Y874" i="14"/>
  <c r="X874" i="14"/>
  <c r="W874" i="14"/>
  <c r="V874" i="14"/>
  <c r="U874" i="14"/>
  <c r="C874" i="14"/>
  <c r="AB873" i="14"/>
  <c r="AA873" i="14"/>
  <c r="Z873" i="14"/>
  <c r="Y873" i="14"/>
  <c r="X873" i="14"/>
  <c r="W873" i="14"/>
  <c r="V873" i="14"/>
  <c r="U873" i="14"/>
  <c r="C873" i="14"/>
  <c r="AB872" i="14"/>
  <c r="AA872" i="14"/>
  <c r="Z872" i="14"/>
  <c r="Y872" i="14"/>
  <c r="X872" i="14"/>
  <c r="W872" i="14"/>
  <c r="V872" i="14"/>
  <c r="U872" i="14"/>
  <c r="C872" i="14"/>
  <c r="C871" i="14"/>
  <c r="C870" i="14"/>
  <c r="C869" i="14"/>
  <c r="C868" i="14"/>
  <c r="C867" i="14"/>
  <c r="C866" i="14"/>
  <c r="C865" i="14"/>
  <c r="C864" i="14"/>
  <c r="C863" i="14"/>
  <c r="C862" i="14"/>
  <c r="C861" i="14"/>
  <c r="C860" i="14"/>
  <c r="C859" i="14"/>
  <c r="C858" i="14"/>
  <c r="C857" i="14"/>
  <c r="C856" i="14"/>
  <c r="C855" i="14"/>
  <c r="C854" i="14"/>
  <c r="C853" i="14"/>
  <c r="C852" i="14"/>
  <c r="C851" i="14"/>
  <c r="W752" i="14"/>
  <c r="V752" i="14"/>
  <c r="U752" i="14"/>
  <c r="C850" i="14"/>
  <c r="C849" i="14"/>
  <c r="C848" i="14"/>
  <c r="C847" i="14"/>
  <c r="C846" i="14"/>
  <c r="C845" i="14"/>
  <c r="C844" i="14"/>
  <c r="C843" i="14"/>
  <c r="C842" i="14"/>
  <c r="C841" i="14"/>
  <c r="C840" i="14"/>
  <c r="C839" i="14"/>
  <c r="AB838" i="14"/>
  <c r="AA838" i="14"/>
  <c r="Z838" i="14"/>
  <c r="Y838" i="14"/>
  <c r="X838" i="14"/>
  <c r="W838" i="14"/>
  <c r="V838" i="14"/>
  <c r="U838" i="14"/>
  <c r="C838" i="14"/>
  <c r="AB837" i="14"/>
  <c r="AA837" i="14"/>
  <c r="Z837" i="14"/>
  <c r="Y837" i="14"/>
  <c r="X837" i="14"/>
  <c r="W837" i="14"/>
  <c r="V837" i="14"/>
  <c r="U837" i="14"/>
  <c r="C837" i="14"/>
  <c r="C836" i="14"/>
  <c r="C835" i="14"/>
  <c r="AB834" i="14"/>
  <c r="AA834" i="14"/>
  <c r="Z834" i="14"/>
  <c r="Y834" i="14"/>
  <c r="X834" i="14"/>
  <c r="W834" i="14"/>
  <c r="V834" i="14"/>
  <c r="U834" i="14"/>
  <c r="C834" i="14"/>
  <c r="AB833" i="14"/>
  <c r="AA833" i="14"/>
  <c r="Z833" i="14"/>
  <c r="Y833" i="14"/>
  <c r="X833" i="14"/>
  <c r="W833" i="14"/>
  <c r="V833" i="14"/>
  <c r="U833" i="14"/>
  <c r="C833" i="14"/>
  <c r="C832" i="14"/>
  <c r="C831" i="14"/>
  <c r="C830" i="14"/>
  <c r="C829" i="14"/>
  <c r="C828" i="14"/>
  <c r="C827" i="14"/>
  <c r="C826" i="14"/>
  <c r="C825" i="14"/>
  <c r="C824" i="14"/>
  <c r="C823" i="14"/>
  <c r="C822" i="14"/>
  <c r="C821" i="14"/>
  <c r="C820" i="14"/>
  <c r="C819" i="14"/>
  <c r="C818" i="14"/>
  <c r="C817" i="14"/>
  <c r="C816" i="14"/>
  <c r="C815" i="14"/>
  <c r="C814" i="14"/>
  <c r="C813" i="14"/>
  <c r="A813" i="14"/>
  <c r="C812" i="14"/>
  <c r="U811" i="14"/>
  <c r="U812" i="14" s="1"/>
  <c r="U813" i="14" s="1"/>
  <c r="C811" i="14"/>
  <c r="C810" i="14"/>
  <c r="U809" i="14"/>
  <c r="U810" i="14" s="1"/>
  <c r="C809" i="14"/>
  <c r="C808" i="14"/>
  <c r="C807" i="14"/>
  <c r="A807" i="14"/>
  <c r="C806" i="14"/>
  <c r="Z805" i="14"/>
  <c r="V805" i="14"/>
  <c r="C805" i="14"/>
  <c r="C804" i="14"/>
  <c r="Z803" i="14"/>
  <c r="V803" i="14"/>
  <c r="W803" i="14" s="1"/>
  <c r="C803" i="14"/>
  <c r="C802" i="14"/>
  <c r="AG801" i="14"/>
  <c r="AF801" i="14"/>
  <c r="Y801" i="14"/>
  <c r="U801" i="14"/>
  <c r="C801" i="14"/>
  <c r="A801" i="14"/>
  <c r="AG800" i="14"/>
  <c r="AF800" i="14"/>
  <c r="Y800" i="14"/>
  <c r="U800" i="14"/>
  <c r="C800" i="14"/>
  <c r="AG799" i="14"/>
  <c r="AF799" i="14"/>
  <c r="Y799" i="14"/>
  <c r="U799" i="14"/>
  <c r="C799" i="14"/>
  <c r="AG798" i="14"/>
  <c r="AF798" i="14"/>
  <c r="Y798" i="14"/>
  <c r="U798" i="14"/>
  <c r="C798" i="14"/>
  <c r="AG797" i="14"/>
  <c r="AF797" i="14"/>
  <c r="Y797" i="14"/>
  <c r="U797" i="14"/>
  <c r="C797" i="14"/>
  <c r="AG796" i="14"/>
  <c r="AF796" i="14"/>
  <c r="Y796" i="14"/>
  <c r="U796" i="14"/>
  <c r="C796" i="14"/>
  <c r="AG795" i="14"/>
  <c r="AF795" i="14"/>
  <c r="C795" i="14"/>
  <c r="A795" i="14"/>
  <c r="AG794" i="14"/>
  <c r="AF794" i="14"/>
  <c r="C794" i="14"/>
  <c r="AG793" i="14"/>
  <c r="AF793" i="14"/>
  <c r="C793" i="14"/>
  <c r="AG792" i="14"/>
  <c r="AF792" i="14"/>
  <c r="C792" i="14"/>
  <c r="AG791" i="14"/>
  <c r="AF791" i="14"/>
  <c r="C791" i="14"/>
  <c r="AG790" i="14"/>
  <c r="AF790" i="14"/>
  <c r="C790" i="14"/>
  <c r="C789" i="14"/>
  <c r="A789" i="14"/>
  <c r="C788" i="14"/>
  <c r="C787" i="14"/>
  <c r="C786" i="14"/>
  <c r="C785" i="14"/>
  <c r="C784" i="14"/>
  <c r="X783" i="14"/>
  <c r="Y783" i="14" s="1"/>
  <c r="Z783" i="14" s="1"/>
  <c r="AA783" i="14" s="1"/>
  <c r="AB783" i="14" s="1"/>
  <c r="C783" i="14"/>
  <c r="A783" i="14"/>
  <c r="X782" i="14"/>
  <c r="Y782" i="14" s="1"/>
  <c r="Z782" i="14" s="1"/>
  <c r="AA782" i="14" s="1"/>
  <c r="AB782" i="14" s="1"/>
  <c r="C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X777" i="14"/>
  <c r="Y777" i="14" s="1"/>
  <c r="Z777" i="14" s="1"/>
  <c r="AA777" i="14" s="1"/>
  <c r="AB777" i="14" s="1"/>
  <c r="C777" i="14"/>
  <c r="A777" i="14"/>
  <c r="X776" i="14"/>
  <c r="Y776" i="14" s="1"/>
  <c r="Z776" i="14" s="1"/>
  <c r="AA776" i="14" s="1"/>
  <c r="AB776" i="14" s="1"/>
  <c r="C776" i="14"/>
  <c r="X775" i="14"/>
  <c r="Y775" i="14" s="1"/>
  <c r="Z775" i="14" s="1"/>
  <c r="AA775" i="14" s="1"/>
  <c r="AB775" i="14" s="1"/>
  <c r="C775" i="14"/>
  <c r="X774" i="14"/>
  <c r="Y774" i="14" s="1"/>
  <c r="Z774" i="14" s="1"/>
  <c r="AA774" i="14" s="1"/>
  <c r="AB774" i="14" s="1"/>
  <c r="C774" i="14"/>
  <c r="X773" i="14"/>
  <c r="Y773" i="14" s="1"/>
  <c r="Z773" i="14" s="1"/>
  <c r="AA773" i="14" s="1"/>
  <c r="AB773" i="14" s="1"/>
  <c r="C773" i="14"/>
  <c r="X772" i="14"/>
  <c r="Y772" i="14" s="1"/>
  <c r="Z772" i="14" s="1"/>
  <c r="AA772" i="14" s="1"/>
  <c r="AB772" i="14" s="1"/>
  <c r="C772" i="14"/>
  <c r="C771" i="14"/>
  <c r="A771" i="14"/>
  <c r="C770" i="14"/>
  <c r="C769" i="14"/>
  <c r="C768" i="14"/>
  <c r="C767" i="14"/>
  <c r="C766" i="14"/>
  <c r="C765" i="14"/>
  <c r="A765" i="14"/>
  <c r="C764" i="14"/>
  <c r="C763" i="14"/>
  <c r="C762" i="14"/>
  <c r="C761" i="14"/>
  <c r="C760" i="14"/>
  <c r="C759" i="14"/>
  <c r="A759" i="14"/>
  <c r="C758" i="14"/>
  <c r="C757" i="14"/>
  <c r="C756" i="14"/>
  <c r="C755" i="14"/>
  <c r="C754" i="14"/>
  <c r="AG753" i="14"/>
  <c r="AF753" i="14"/>
  <c r="C753" i="14"/>
  <c r="A753" i="14"/>
  <c r="AG752" i="14"/>
  <c r="AF752" i="14"/>
  <c r="C752" i="14"/>
  <c r="AG751" i="14"/>
  <c r="AF751" i="14"/>
  <c r="W751" i="14"/>
  <c r="V751" i="14"/>
  <c r="U751" i="14"/>
  <c r="C751" i="14"/>
  <c r="AG750" i="14"/>
  <c r="AF750" i="14"/>
  <c r="C750" i="14"/>
  <c r="AG749" i="14"/>
  <c r="AF749" i="14"/>
  <c r="W749" i="14"/>
  <c r="V749" i="14"/>
  <c r="U749" i="14"/>
  <c r="C749" i="14"/>
  <c r="AG748" i="14"/>
  <c r="AF748" i="14"/>
  <c r="W748" i="14"/>
  <c r="V748" i="14"/>
  <c r="U748" i="14"/>
  <c r="C748" i="14"/>
  <c r="C747" i="14"/>
  <c r="A747" i="14"/>
  <c r="C746" i="14"/>
  <c r="C745" i="14"/>
  <c r="C744" i="14"/>
  <c r="C743" i="14"/>
  <c r="C742" i="14"/>
  <c r="C741" i="14"/>
  <c r="A741" i="14"/>
  <c r="C740" i="14"/>
  <c r="C739" i="14"/>
  <c r="C738" i="14"/>
  <c r="C737"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X692" i="14"/>
  <c r="Y692" i="14" s="1"/>
  <c r="Z692" i="14" s="1"/>
  <c r="AA692" i="14" s="1"/>
  <c r="AB692" i="14" s="1"/>
  <c r="C692" i="14"/>
  <c r="X691" i="14"/>
  <c r="Y691" i="14" s="1"/>
  <c r="Z691" i="14" s="1"/>
  <c r="AA691" i="14" s="1"/>
  <c r="AB691" i="14" s="1"/>
  <c r="C691" i="14"/>
  <c r="X690" i="14"/>
  <c r="Y690" i="14" s="1"/>
  <c r="Z690" i="14" s="1"/>
  <c r="AA690" i="14" s="1"/>
  <c r="AB690" i="14" s="1"/>
  <c r="C690" i="14"/>
  <c r="C689" i="14"/>
  <c r="X688" i="14"/>
  <c r="Y688" i="14" s="1"/>
  <c r="Z688" i="14" s="1"/>
  <c r="AA688" i="14" s="1"/>
  <c r="AB688" i="14" s="1"/>
  <c r="C688" i="14"/>
  <c r="C687" i="14"/>
  <c r="C686" i="14"/>
  <c r="C685" i="14"/>
  <c r="C684" i="14"/>
  <c r="X683" i="14"/>
  <c r="Y683" i="14" s="1"/>
  <c r="Z683" i="14" s="1"/>
  <c r="AA683" i="14" s="1"/>
  <c r="AB683" i="14" s="1"/>
  <c r="C683" i="14"/>
  <c r="W682" i="14"/>
  <c r="X682" i="14" s="1"/>
  <c r="Y682" i="14" s="1"/>
  <c r="Z682" i="14" s="1"/>
  <c r="AA682" i="14" s="1"/>
  <c r="AB682" i="14" s="1"/>
  <c r="V682" i="14"/>
  <c r="U682" i="14"/>
  <c r="C682" i="14"/>
  <c r="X681" i="14"/>
  <c r="Y681" i="14" s="1"/>
  <c r="Z681" i="14" s="1"/>
  <c r="AA681" i="14" s="1"/>
  <c r="AB681" i="14" s="1"/>
  <c r="C681" i="14"/>
  <c r="Y680" i="14"/>
  <c r="Z680" i="14" s="1"/>
  <c r="AA680" i="14" s="1"/>
  <c r="AB680" i="14" s="1"/>
  <c r="X680" i="14"/>
  <c r="C680" i="14"/>
  <c r="Z679" i="14"/>
  <c r="AA679" i="14" s="1"/>
  <c r="AB679" i="14" s="1"/>
  <c r="X679" i="14"/>
  <c r="C679" i="14"/>
  <c r="Z678" i="14"/>
  <c r="AA678" i="14" s="1"/>
  <c r="AB678" i="14" s="1"/>
  <c r="X678" i="14"/>
  <c r="C678" i="14"/>
  <c r="C677" i="14"/>
  <c r="AA676" i="14"/>
  <c r="AB676" i="14" s="1"/>
  <c r="C676" i="14"/>
  <c r="AA675" i="14"/>
  <c r="AB675" i="14" s="1"/>
  <c r="C675" i="14"/>
  <c r="P674" i="14"/>
  <c r="O674" i="14"/>
  <c r="N674" i="14"/>
  <c r="M674" i="14"/>
  <c r="C674" i="14"/>
  <c r="L673" i="14"/>
  <c r="AA673" i="14" s="1"/>
  <c r="K673" i="14"/>
  <c r="W673" i="14" s="1"/>
  <c r="C673" i="14"/>
  <c r="L672" i="14"/>
  <c r="AB672" i="14" s="1"/>
  <c r="K672" i="14"/>
  <c r="K674" i="14" s="1"/>
  <c r="C672" i="14"/>
  <c r="C671" i="14"/>
  <c r="C670" i="14"/>
  <c r="C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X663" i="14"/>
  <c r="Y663" i="14" s="1"/>
  <c r="Z663" i="14" s="1"/>
  <c r="AA663" i="14" s="1"/>
  <c r="AB663" i="14" s="1"/>
  <c r="C663" i="14"/>
  <c r="AB662" i="14"/>
  <c r="AA662" i="14"/>
  <c r="Z662" i="14"/>
  <c r="Y662" i="14"/>
  <c r="X662" i="14"/>
  <c r="W662" i="14"/>
  <c r="V662" i="14"/>
  <c r="U662" i="14"/>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AB657" i="14"/>
  <c r="AA657" i="14"/>
  <c r="Z657" i="14"/>
  <c r="Y657" i="14"/>
  <c r="X657" i="14"/>
  <c r="W657" i="14"/>
  <c r="V657" i="14"/>
  <c r="U657" i="14"/>
  <c r="C657" i="14"/>
  <c r="C656" i="14"/>
  <c r="C655" i="14"/>
  <c r="C654" i="14"/>
  <c r="C653" i="14"/>
  <c r="Z652" i="14"/>
  <c r="AA652" i="14" s="1"/>
  <c r="AB652" i="14" s="1"/>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U626" i="14"/>
  <c r="C626" i="14"/>
  <c r="X585" i="14"/>
  <c r="Y585" i="14" s="1"/>
  <c r="Z585" i="14" s="1"/>
  <c r="AA585" i="14" s="1"/>
  <c r="AB585" i="14" s="1"/>
  <c r="C58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AA569" i="14"/>
  <c r="AB569" i="14" s="1"/>
  <c r="C569" i="14"/>
  <c r="C568" i="14"/>
  <c r="C567" i="14"/>
  <c r="C566" i="14"/>
  <c r="C565" i="14"/>
  <c r="C564" i="14"/>
  <c r="AA563" i="14"/>
  <c r="AB563" i="14" s="1"/>
  <c r="C563" i="14"/>
  <c r="C562" i="14"/>
  <c r="C561" i="14"/>
  <c r="C560" i="14"/>
  <c r="C559" i="14"/>
  <c r="C558" i="14"/>
  <c r="C557" i="14"/>
  <c r="C556" i="14"/>
  <c r="C555" i="14"/>
  <c r="C554" i="14"/>
  <c r="C553" i="14"/>
  <c r="C552" i="14"/>
  <c r="C551" i="14"/>
  <c r="C550" i="14"/>
  <c r="C549" i="14"/>
  <c r="C548" i="14"/>
  <c r="C547" i="14"/>
  <c r="C546" i="14"/>
  <c r="C545" i="14"/>
  <c r="C544" i="14"/>
  <c r="W543" i="14"/>
  <c r="W544" i="14" s="1"/>
  <c r="W545" i="14" s="1"/>
  <c r="V543" i="14"/>
  <c r="V544" i="14" s="1"/>
  <c r="V545" i="14" s="1"/>
  <c r="U543" i="14"/>
  <c r="U544" i="14" s="1"/>
  <c r="U545" i="14" s="1"/>
  <c r="C543" i="14"/>
  <c r="X542" i="14"/>
  <c r="X543" i="14" s="1"/>
  <c r="X544" i="14" s="1"/>
  <c r="X545"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X538" i="14"/>
  <c r="Y538" i="14" s="1"/>
  <c r="Z538" i="14" s="1"/>
  <c r="AA538" i="14" s="1"/>
  <c r="AB538" i="14" s="1"/>
  <c r="C538" i="14"/>
  <c r="C537" i="14"/>
  <c r="C536" i="14"/>
  <c r="W535" i="14"/>
  <c r="W536" i="14" s="1"/>
  <c r="W537" i="14" s="1"/>
  <c r="V535" i="14"/>
  <c r="V536" i="14" s="1"/>
  <c r="V537" i="14" s="1"/>
  <c r="U535" i="14"/>
  <c r="U536" i="14" s="1"/>
  <c r="U537" i="14" s="1"/>
  <c r="C535" i="14"/>
  <c r="X534" i="14"/>
  <c r="X535" i="14" s="1"/>
  <c r="X536" i="14" s="1"/>
  <c r="X537" i="14" s="1"/>
  <c r="C534" i="14"/>
  <c r="X533" i="14"/>
  <c r="Y533" i="14" s="1"/>
  <c r="Z533" i="14" s="1"/>
  <c r="AA533" i="14" s="1"/>
  <c r="AB533" i="14" s="1"/>
  <c r="C533" i="14"/>
  <c r="X532" i="14"/>
  <c r="Y532" i="14" s="1"/>
  <c r="Z532" i="14" s="1"/>
  <c r="AA532" i="14" s="1"/>
  <c r="AB532" i="14" s="1"/>
  <c r="C532" i="14"/>
  <c r="X531" i="14"/>
  <c r="Y531" i="14" s="1"/>
  <c r="Z531" i="14" s="1"/>
  <c r="AA531" i="14" s="1"/>
  <c r="AB531" i="14" s="1"/>
  <c r="C531" i="14"/>
  <c r="X530" i="14"/>
  <c r="Y530" i="14" s="1"/>
  <c r="Z530" i="14" s="1"/>
  <c r="AA530" i="14" s="1"/>
  <c r="AB530" i="14" s="1"/>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AB427" i="14"/>
  <c r="AA427" i="14"/>
  <c r="Z427" i="14"/>
  <c r="Y427" i="14"/>
  <c r="X427" i="14"/>
  <c r="W427" i="14"/>
  <c r="V427" i="14"/>
  <c r="U427" i="14"/>
  <c r="C427"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AB418" i="14"/>
  <c r="AA418" i="14"/>
  <c r="Z418" i="14"/>
  <c r="Y418" i="14"/>
  <c r="X418" i="14"/>
  <c r="W418" i="14"/>
  <c r="V418" i="14"/>
  <c r="U418" i="14"/>
  <c r="C418" i="14"/>
  <c r="C417" i="14"/>
  <c r="C416" i="14"/>
  <c r="C415" i="14"/>
  <c r="C414" i="14"/>
  <c r="C413" i="14"/>
  <c r="C412" i="14"/>
  <c r="C411"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V407" i="14"/>
  <c r="U407" i="14"/>
  <c r="C407" i="14"/>
  <c r="C406" i="14"/>
  <c r="C405" i="14"/>
  <c r="C404" i="14"/>
  <c r="AB403" i="14"/>
  <c r="AA403" i="14"/>
  <c r="Z403" i="14"/>
  <c r="Y403" i="14"/>
  <c r="X403" i="14"/>
  <c r="W403" i="14"/>
  <c r="V403" i="14"/>
  <c r="U403" i="14"/>
  <c r="C403" i="14"/>
  <c r="C402" i="14"/>
  <c r="C401" i="14"/>
  <c r="C400" i="14"/>
  <c r="C399" i="14"/>
  <c r="C398"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C392" i="14"/>
  <c r="C391" i="14"/>
  <c r="C373" i="14"/>
  <c r="AB372" i="14"/>
  <c r="AB45" i="14" s="1"/>
  <c r="AA372" i="14"/>
  <c r="AA45" i="14" s="1"/>
  <c r="Z372" i="14"/>
  <c r="Z45" i="14" s="1"/>
  <c r="Y372" i="14"/>
  <c r="Y45" i="14" s="1"/>
  <c r="X372" i="14"/>
  <c r="X45" i="14" s="1"/>
  <c r="W372" i="14"/>
  <c r="W45" i="14" s="1"/>
  <c r="V372" i="14"/>
  <c r="V45" i="14" s="1"/>
  <c r="U372" i="14"/>
  <c r="U45" i="14" s="1"/>
  <c r="C372" i="14"/>
  <c r="C371" i="14"/>
  <c r="AB371" i="14"/>
  <c r="AA371" i="14"/>
  <c r="Z371" i="14"/>
  <c r="Y371" i="14"/>
  <c r="X371" i="14"/>
  <c r="W371" i="14"/>
  <c r="V371" i="14"/>
  <c r="U371" i="14"/>
  <c r="C370" i="14"/>
  <c r="AB369" i="14"/>
  <c r="AA369" i="14"/>
  <c r="Z369" i="14"/>
  <c r="Y369" i="14"/>
  <c r="X369" i="14"/>
  <c r="W369" i="14"/>
  <c r="V369" i="14"/>
  <c r="U369"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X360" i="14"/>
  <c r="W360" i="14"/>
  <c r="V360" i="14"/>
  <c r="U360" i="14"/>
  <c r="C360" i="14"/>
  <c r="AA359" i="14"/>
  <c r="Z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C351"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C331" i="14"/>
  <c r="L324" i="14"/>
  <c r="X324" i="14" s="1"/>
  <c r="K324" i="14"/>
  <c r="W324" i="14" s="1"/>
  <c r="C324" i="14"/>
  <c r="AB323" i="14"/>
  <c r="AA323" i="14"/>
  <c r="Z323" i="14"/>
  <c r="Y323" i="14"/>
  <c r="X323" i="14"/>
  <c r="W323" i="14"/>
  <c r="V323" i="14"/>
  <c r="U323" i="14"/>
  <c r="C323" i="14"/>
  <c r="X322" i="14"/>
  <c r="Y322" i="14" s="1"/>
  <c r="Z322" i="14" s="1"/>
  <c r="AA322" i="14" s="1"/>
  <c r="AB322" i="14" s="1"/>
  <c r="C322" i="14"/>
  <c r="X321" i="14"/>
  <c r="Y321" i="14" s="1"/>
  <c r="Z321" i="14" s="1"/>
  <c r="AA321" i="14" s="1"/>
  <c r="AB321" i="14" s="1"/>
  <c r="C321" i="14"/>
  <c r="AB320" i="14"/>
  <c r="Y320" i="14"/>
  <c r="Z320" i="14" s="1"/>
  <c r="AA320" i="14" s="1"/>
  <c r="C320" i="14"/>
  <c r="AB319" i="14"/>
  <c r="AA319" i="14"/>
  <c r="Z319" i="14"/>
  <c r="Y319" i="14"/>
  <c r="X319" i="14"/>
  <c r="W319" i="14"/>
  <c r="V319" i="14"/>
  <c r="U319" i="14"/>
  <c r="C319" i="14"/>
  <c r="AB318" i="14"/>
  <c r="AA318" i="14"/>
  <c r="Z318" i="14"/>
  <c r="Y318" i="14"/>
  <c r="X318" i="14"/>
  <c r="W318" i="14"/>
  <c r="V318" i="14"/>
  <c r="U318" i="14"/>
  <c r="C318" i="14"/>
  <c r="C317" i="14"/>
  <c r="AB316" i="14"/>
  <c r="AA316" i="14"/>
  <c r="Z316" i="14"/>
  <c r="Y316" i="14"/>
  <c r="X316" i="14"/>
  <c r="W316" i="14"/>
  <c r="V316" i="14"/>
  <c r="U316" i="14"/>
  <c r="C316" i="14"/>
  <c r="C315" i="14"/>
  <c r="AB314" i="14"/>
  <c r="AA314" i="14"/>
  <c r="Z314" i="14"/>
  <c r="Y314" i="14"/>
  <c r="X314" i="14"/>
  <c r="W314" i="14"/>
  <c r="V314" i="14"/>
  <c r="U314" i="14"/>
  <c r="C314" i="14"/>
  <c r="AB313" i="14"/>
  <c r="AA313" i="14"/>
  <c r="Z313" i="14"/>
  <c r="Y313" i="14"/>
  <c r="X313" i="14"/>
  <c r="W313" i="14"/>
  <c r="V313" i="14"/>
  <c r="U313" i="14"/>
  <c r="C313" i="14"/>
  <c r="C312" i="14"/>
  <c r="AB311" i="14"/>
  <c r="AA311" i="14"/>
  <c r="Z311" i="14"/>
  <c r="Y311" i="14"/>
  <c r="X311" i="14"/>
  <c r="W311" i="14"/>
  <c r="V311" i="14"/>
  <c r="U311" i="14"/>
  <c r="C311" i="14"/>
  <c r="AB310" i="14"/>
  <c r="W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C250"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5" i="14"/>
  <c r="AA235" i="14"/>
  <c r="Z235" i="14"/>
  <c r="Y235" i="14"/>
  <c r="X235" i="14"/>
  <c r="W235" i="14"/>
  <c r="V235" i="14"/>
  <c r="U235" i="14"/>
  <c r="C235"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C212" i="14"/>
  <c r="AB211" i="14"/>
  <c r="AA211" i="14"/>
  <c r="Z211" i="14"/>
  <c r="Y211" i="14"/>
  <c r="X211" i="14"/>
  <c r="W211" i="14"/>
  <c r="V211" i="14"/>
  <c r="U211" i="14"/>
  <c r="C21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7" i="14" l="1"/>
  <c r="AB677" i="14" s="1"/>
  <c r="X677" i="14"/>
  <c r="Z1161" i="14"/>
  <c r="AA1161" i="14" s="1"/>
  <c r="X1161" i="14"/>
  <c r="X1160" i="14" s="1"/>
  <c r="Z1162" i="14"/>
  <c r="AA1162" i="14" s="1"/>
  <c r="AB1162" i="14" s="1"/>
  <c r="X1162" i="14"/>
  <c r="V796" i="14"/>
  <c r="AA795" i="14"/>
  <c r="W672" i="14"/>
  <c r="V811" i="14"/>
  <c r="V812" i="14" s="1"/>
  <c r="V813" i="14" s="1"/>
  <c r="Z801" i="14"/>
  <c r="Y673" i="14"/>
  <c r="W792" i="14"/>
  <c r="W791" i="14"/>
  <c r="X791" i="14"/>
  <c r="Z791" i="14"/>
  <c r="AB791" i="14"/>
  <c r="V672" i="14"/>
  <c r="V753" i="14"/>
  <c r="V799" i="14"/>
  <c r="AA791" i="14"/>
  <c r="Z792" i="14"/>
  <c r="AA792" i="14"/>
  <c r="U672" i="14"/>
  <c r="U792" i="14"/>
  <c r="AB795" i="14"/>
  <c r="AA882" i="14"/>
  <c r="AB882" i="14" s="1"/>
  <c r="AB801" i="14" s="1"/>
  <c r="X748" i="14"/>
  <c r="Z798" i="14"/>
  <c r="X749" i="14"/>
  <c r="V795" i="14"/>
  <c r="X795" i="14"/>
  <c r="Y795" i="14"/>
  <c r="Z795" i="14"/>
  <c r="V801" i="14"/>
  <c r="U753" i="14"/>
  <c r="U794" i="14"/>
  <c r="V794" i="14"/>
  <c r="V798" i="14"/>
  <c r="AB792" i="14"/>
  <c r="W794" i="14"/>
  <c r="Y794" i="14"/>
  <c r="Y1168" i="14"/>
  <c r="Z799" i="14"/>
  <c r="Y1160" i="14"/>
  <c r="U791" i="14"/>
  <c r="V791" i="14"/>
  <c r="C28" i="14"/>
  <c r="U750" i="14"/>
  <c r="W1136" i="14"/>
  <c r="V750" i="14"/>
  <c r="C37" i="14"/>
  <c r="W750" i="14"/>
  <c r="W753" i="14"/>
  <c r="X751" i="14"/>
  <c r="C38" i="14"/>
  <c r="V797" i="14"/>
  <c r="Z797" i="14"/>
  <c r="V800" i="14"/>
  <c r="AA880" i="14"/>
  <c r="Y793" i="14"/>
  <c r="X794" i="14"/>
  <c r="Y172" i="14"/>
  <c r="C5" i="14"/>
  <c r="V172" i="14"/>
  <c r="X310" i="14"/>
  <c r="Y324" i="14"/>
  <c r="Y542" i="14"/>
  <c r="AA672" i="14"/>
  <c r="L674" i="14"/>
  <c r="Z672" i="14"/>
  <c r="Y672" i="14"/>
  <c r="X672" i="14"/>
  <c r="X752" i="14"/>
  <c r="X753" i="14"/>
  <c r="X750" i="14"/>
  <c r="W796" i="14"/>
  <c r="X880" i="14"/>
  <c r="X796" i="14" s="1"/>
  <c r="X1136" i="14"/>
  <c r="Y1137" i="14"/>
  <c r="Z1168" i="14"/>
  <c r="AA1169" i="14"/>
  <c r="W172" i="14"/>
  <c r="Y310" i="14"/>
  <c r="Z324" i="14"/>
  <c r="X172" i="14"/>
  <c r="Z310" i="14"/>
  <c r="AA324" i="14"/>
  <c r="AA310" i="14"/>
  <c r="AB324" i="14"/>
  <c r="Z172" i="14"/>
  <c r="U324" i="14"/>
  <c r="W799" i="14"/>
  <c r="W797" i="14"/>
  <c r="X881" i="14"/>
  <c r="AA172" i="14"/>
  <c r="U310" i="14"/>
  <c r="V324" i="14"/>
  <c r="AA797" i="14"/>
  <c r="AB881" i="14"/>
  <c r="AA799" i="14"/>
  <c r="V310" i="14"/>
  <c r="Z848" i="14"/>
  <c r="Y748" i="14"/>
  <c r="Y534" i="14"/>
  <c r="W674" i="14"/>
  <c r="V674" i="14"/>
  <c r="U674" i="14"/>
  <c r="X882" i="14"/>
  <c r="W801" i="14"/>
  <c r="W798" i="14"/>
  <c r="W800" i="14"/>
  <c r="AB673" i="14"/>
  <c r="W805" i="14"/>
  <c r="U1177" i="14"/>
  <c r="U1176" i="14" s="1"/>
  <c r="U673" i="14"/>
  <c r="W1168" i="14"/>
  <c r="V1177" i="14"/>
  <c r="V1176" i="14" s="1"/>
  <c r="U1178" i="14"/>
  <c r="V673" i="14"/>
  <c r="W1177" i="14"/>
  <c r="V1178" i="14"/>
  <c r="X1129" i="14"/>
  <c r="W1178" i="14"/>
  <c r="X673" i="14"/>
  <c r="AA803" i="14"/>
  <c r="AA805" i="14"/>
  <c r="V809" i="14"/>
  <c r="W1179" i="14"/>
  <c r="Z673" i="14"/>
  <c r="Z1160" i="14" l="1"/>
  <c r="W811" i="14"/>
  <c r="W812" i="14" s="1"/>
  <c r="W813" i="14" s="1"/>
  <c r="AB800" i="14"/>
  <c r="AB798" i="14"/>
  <c r="AA798" i="14"/>
  <c r="AA801" i="14"/>
  <c r="AA800" i="14"/>
  <c r="AB880" i="14"/>
  <c r="AB796" i="14" s="1"/>
  <c r="AA796" i="14"/>
  <c r="AA848" i="14"/>
  <c r="Z748" i="14"/>
  <c r="X797" i="14"/>
  <c r="X799" i="14"/>
  <c r="AB1161" i="14"/>
  <c r="AB1160" i="14" s="1"/>
  <c r="AA1160" i="14"/>
  <c r="V810" i="14"/>
  <c r="W809" i="14"/>
  <c r="W1176" i="14"/>
  <c r="X801" i="14"/>
  <c r="X798" i="14"/>
  <c r="X800" i="14"/>
  <c r="Y1136" i="14"/>
  <c r="Z1137" i="14"/>
  <c r="Y749" i="14"/>
  <c r="Z849" i="14"/>
  <c r="Y751" i="14"/>
  <c r="AB797" i="14"/>
  <c r="AB799" i="14"/>
  <c r="AB805" i="14"/>
  <c r="AB803" i="14"/>
  <c r="AB674" i="14"/>
  <c r="AA674" i="14"/>
  <c r="Y674" i="14"/>
  <c r="X674" i="14"/>
  <c r="Z674" i="14"/>
  <c r="Y535" i="14"/>
  <c r="Y536" i="14" s="1"/>
  <c r="Y537" i="14" s="1"/>
  <c r="Z534" i="14"/>
  <c r="AA1168" i="14"/>
  <c r="AB1169" i="14"/>
  <c r="AB1168" i="14" s="1"/>
  <c r="Y543" i="14"/>
  <c r="Y544" i="14" s="1"/>
  <c r="Y545" i="14" s="1"/>
  <c r="Z542" i="14"/>
  <c r="Y1129" i="14"/>
  <c r="X1128" i="14"/>
  <c r="X811" i="14" l="1"/>
  <c r="X812" i="14" s="1"/>
  <c r="X813" i="14" s="1"/>
  <c r="Y753" i="14"/>
  <c r="Y750" i="14"/>
  <c r="Y752" i="14"/>
  <c r="Z535" i="14"/>
  <c r="Z536" i="14" s="1"/>
  <c r="Z537" i="14" s="1"/>
  <c r="AA534" i="14"/>
  <c r="W810" i="14"/>
  <c r="X809" i="14"/>
  <c r="AB848" i="14"/>
  <c r="AB748" i="14" s="1"/>
  <c r="AA748" i="14"/>
  <c r="Z1129" i="14"/>
  <c r="Y1128" i="14"/>
  <c r="Z543" i="14"/>
  <c r="Z544" i="14" s="1"/>
  <c r="Z545" i="14" s="1"/>
  <c r="AA542" i="14"/>
  <c r="Z751" i="14"/>
  <c r="AA849" i="14"/>
  <c r="Z749" i="14"/>
  <c r="Z1136" i="14"/>
  <c r="AA1137" i="14"/>
  <c r="Y811" i="14" l="1"/>
  <c r="Z811" i="14" s="1"/>
  <c r="AA1129" i="14"/>
  <c r="Z1128" i="14"/>
  <c r="AA751" i="14"/>
  <c r="AB849" i="14"/>
  <c r="AA749" i="14"/>
  <c r="Z750" i="14"/>
  <c r="Z752" i="14"/>
  <c r="Z753" i="14"/>
  <c r="AA1136" i="14"/>
  <c r="AB1137" i="14"/>
  <c r="AB1136" i="14" s="1"/>
  <c r="AA535" i="14"/>
  <c r="AA536" i="14" s="1"/>
  <c r="AA537" i="14" s="1"/>
  <c r="AB534" i="14"/>
  <c r="AB535" i="14" s="1"/>
  <c r="AB536" i="14" s="1"/>
  <c r="AB537" i="14" s="1"/>
  <c r="AA543" i="14"/>
  <c r="AA544" i="14" s="1"/>
  <c r="AA545" i="14" s="1"/>
  <c r="AB542" i="14"/>
  <c r="AB543" i="14" s="1"/>
  <c r="AB544" i="14" s="1"/>
  <c r="AB545" i="14" s="1"/>
  <c r="X810" i="14"/>
  <c r="Y809" i="14"/>
  <c r="Y812" i="14" l="1"/>
  <c r="Y813" i="14" s="1"/>
  <c r="AB1129" i="14"/>
  <c r="AB1128" i="14" s="1"/>
  <c r="AA1128" i="14"/>
  <c r="AB749" i="14"/>
  <c r="AB751" i="14"/>
  <c r="AA753" i="14"/>
  <c r="AA750" i="14"/>
  <c r="AA752" i="14"/>
  <c r="Y810" i="14"/>
  <c r="Z809" i="14"/>
  <c r="Z812" i="14"/>
  <c r="Z813" i="14" s="1"/>
  <c r="AA811" i="14"/>
  <c r="AB753" i="14" l="1"/>
  <c r="AB752" i="14"/>
  <c r="AB750" i="14"/>
  <c r="AA812" i="14"/>
  <c r="AA813" i="14" s="1"/>
  <c r="AB811" i="14"/>
  <c r="AB812" i="14" s="1"/>
  <c r="AB813" i="14" s="1"/>
  <c r="Z810" i="14"/>
  <c r="AA809" i="14"/>
  <c r="AA810" i="14" l="1"/>
  <c r="AB809" i="14"/>
  <c r="AB810"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H54" i="1" l="1"/>
  <c r="H56" i="1"/>
  <c r="H64" i="1"/>
  <c r="H68" i="1"/>
  <c r="H55" i="1"/>
  <c r="H53" i="1"/>
  <c r="H57" i="1"/>
  <c r="H62" i="1"/>
  <c r="H59" i="1"/>
  <c r="H51" i="1"/>
  <c r="H52" i="1" s="1"/>
  <c r="H65" i="1"/>
  <c r="H66" i="1" s="1"/>
  <c r="H60" i="1" l="1"/>
  <c r="H61" i="1"/>
  <c r="D65" i="1"/>
  <c r="D51" i="1"/>
  <c r="D52" i="1" s="1"/>
  <c r="D59" i="1"/>
  <c r="D54" i="1"/>
  <c r="D68" i="1"/>
  <c r="D62" i="1"/>
  <c r="D57" i="1"/>
  <c r="D53" i="1"/>
  <c r="D55" i="1"/>
  <c r="D56" i="1"/>
  <c r="D64" i="1"/>
  <c r="D66" i="1" l="1"/>
  <c r="M58" i="1"/>
  <c r="L58" i="1"/>
  <c r="K58" i="1"/>
  <c r="O58" i="1"/>
  <c r="N58" i="1"/>
  <c r="D61" i="1"/>
  <c r="D60" i="1"/>
  <c r="Z1177" i="14" l="1"/>
  <c r="Z1176" i="14" s="1"/>
  <c r="X1180" i="14"/>
  <c r="Z1180" i="14"/>
  <c r="AA1180" i="14" s="1"/>
  <c r="AB1180" i="14" s="1"/>
  <c r="X1179" i="14"/>
  <c r="Z1179" i="14"/>
  <c r="AA1179" i="14" s="1"/>
  <c r="AB1179" i="14" s="1"/>
  <c r="X1182" i="14"/>
  <c r="Z1182" i="14"/>
  <c r="AA1182" i="14" s="1"/>
  <c r="AB1182" i="14" s="1"/>
  <c r="X1177" i="14"/>
  <c r="X1176" i="14" s="1"/>
  <c r="X1178" i="14"/>
  <c r="Z1178" i="14"/>
  <c r="AA1178" i="14" s="1"/>
  <c r="AB1178" i="14" s="1"/>
  <c r="X1181" i="14"/>
  <c r="Z1181" i="14"/>
  <c r="AA1181" i="14" s="1"/>
  <c r="AB1181" i="14" s="1"/>
  <c r="X1175" i="14"/>
  <c r="Z1175" i="14"/>
  <c r="AA1175" i="14" s="1"/>
  <c r="AB1175" i="14" s="1"/>
  <c r="AA1177" i="14" l="1"/>
  <c r="AA1176" i="14" l="1"/>
  <c r="AB1177" i="14"/>
  <c r="AB1176" i="14" s="1"/>
  <c r="X656" i="14" l="1"/>
  <c r="X562" i="14" l="1"/>
  <c r="AA564" i="14"/>
  <c r="AB564" i="14" s="1"/>
  <c r="Y564" i="14"/>
  <c r="X564" i="14" s="1"/>
  <c r="Y565" i="14"/>
  <c r="X565" i="14" s="1"/>
  <c r="AA565" i="14"/>
  <c r="AB565" i="14" s="1"/>
  <c r="AA566" i="14"/>
  <c r="AB566" i="14" s="1"/>
  <c r="Y566" i="14"/>
  <c r="X566" i="14" s="1"/>
  <c r="AA567" i="14"/>
  <c r="AB567" i="14" s="1"/>
  <c r="Y567" i="14"/>
  <c r="X567" i="14" s="1"/>
  <c r="Y568" i="14"/>
  <c r="X568" i="14" s="1"/>
  <c r="AA568" i="14"/>
  <c r="AB568"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P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F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G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50" authorId="0" shapeId="0" xr:uid="{4FB247CF-E152-434A-876A-FF5F0ADAA4D0}">
      <text>
        <r>
          <rPr>
            <b/>
            <sz val="9"/>
            <color indexed="81"/>
            <rFont val="Tahoma"/>
            <family val="2"/>
          </rPr>
          <t>Michael Young:</t>
        </r>
        <r>
          <rPr>
            <sz val="9"/>
            <color indexed="81"/>
            <rFont val="Tahoma"/>
            <family val="2"/>
          </rPr>
          <t xml:space="preserve">
%
includes 5% stamp duty</t>
        </r>
      </text>
    </comment>
    <comment ref="E58" authorId="3" shapeId="0" xr:uid="{3ACAA21B-3EEE-4D2B-99D9-C626E713F622}">
      <text>
        <r>
          <rPr>
            <b/>
            <sz val="9"/>
            <color indexed="81"/>
            <rFont val="Tahoma"/>
            <charset val="1"/>
          </rPr>
          <t>Michael:</t>
        </r>
        <r>
          <rPr>
            <sz val="9"/>
            <color indexed="81"/>
            <rFont val="Tahoma"/>
            <charset val="1"/>
          </rPr>
          <t xml:space="preserve">
Sold into local market</t>
        </r>
      </text>
    </comment>
    <comment ref="M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M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3281309B-901E-4F7F-BA95-0A67A52124A8}">
      <text>
        <r>
          <rPr>
            <b/>
            <sz val="9"/>
            <color indexed="81"/>
            <rFont val="Tahoma"/>
            <charset val="1"/>
          </rPr>
          <t>Michael:</t>
        </r>
        <r>
          <rPr>
            <sz val="9"/>
            <color indexed="81"/>
            <rFont val="Tahoma"/>
            <charset val="1"/>
          </rPr>
          <t xml:space="preserve">
combo of cereal and legume.</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4"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4"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19"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2"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23" authorId="3" shapeId="0" xr:uid="{7D0982B8-21B1-4822-AB58-58567CB1363F}">
      <text>
        <r>
          <rPr>
            <b/>
            <sz val="9"/>
            <color indexed="81"/>
            <rFont val="Tahoma"/>
            <charset val="1"/>
          </rPr>
          <t>Michael:</t>
        </r>
        <r>
          <rPr>
            <sz val="9"/>
            <color indexed="81"/>
            <rFont val="Tahoma"/>
            <charset val="1"/>
          </rPr>
          <t xml:space="preserve">
combo of ceral and pulse</t>
        </r>
      </text>
    </comment>
    <comment ref="G13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4" authorId="3" shapeId="0" xr:uid="{84FF1796-817B-4F20-BC3C-D9C0DC1A324E}">
      <text>
        <r>
          <rPr>
            <b/>
            <sz val="9"/>
            <color indexed="81"/>
            <rFont val="Tahoma"/>
            <charset val="1"/>
          </rPr>
          <t>Michael:</t>
        </r>
        <r>
          <rPr>
            <sz val="9"/>
            <color indexed="81"/>
            <rFont val="Tahoma"/>
            <charset val="1"/>
          </rPr>
          <t xml:space="preserve">
combo of ceral and pulse</t>
        </r>
      </text>
    </comment>
    <comment ref="H157"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57"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57"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79"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3"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2"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07"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07"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1"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2"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3"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4"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16"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17"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18"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18"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18"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18"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18" authorId="3" shapeId="0" xr:uid="{1077FDD3-B9F8-4DD1-A8CE-2755D9847582}">
      <text>
        <r>
          <rPr>
            <b/>
            <sz val="9"/>
            <color indexed="81"/>
            <rFont val="Tahoma"/>
            <family val="2"/>
          </rPr>
          <t>Michael:</t>
        </r>
        <r>
          <rPr>
            <sz val="9"/>
            <color indexed="81"/>
            <rFont val="Tahoma"/>
            <family val="2"/>
          </rPr>
          <t xml:space="preserve">
guess (wasn’t recorded anywhere)</t>
        </r>
      </text>
    </comment>
    <comment ref="H219"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19"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19"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19"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19"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19"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1"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4"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25" authorId="1" shapeId="0" xr:uid="{FED028E2-8B14-4CBF-B01D-9E86BED8AF1F}">
      <text>
        <r>
          <rPr>
            <b/>
            <sz val="9"/>
            <color indexed="81"/>
            <rFont val="Tahoma"/>
            <family val="2"/>
          </rPr>
          <t>Young:</t>
        </r>
        <r>
          <rPr>
            <sz val="9"/>
            <color indexed="81"/>
            <rFont val="Tahoma"/>
            <family val="2"/>
          </rPr>
          <t xml:space="preserve">
Proportion of ffcfw that is fat</t>
        </r>
      </text>
    </comment>
    <comment ref="H226"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27"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28"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29"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1"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2"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4"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46"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3"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57"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58" authorId="1" shapeId="0" xr:uid="{8389528A-0509-47BB-BC7F-F4BAAA353686}">
      <text>
        <r>
          <rPr>
            <b/>
            <sz val="9"/>
            <color indexed="81"/>
            <rFont val="Tahoma"/>
            <family val="2"/>
          </rPr>
          <t>Young:</t>
        </r>
        <r>
          <rPr>
            <sz val="9"/>
            <color indexed="81"/>
            <rFont val="Tahoma"/>
            <family val="2"/>
          </rPr>
          <t xml:space="preserve">
Proportion of ffcfw that is fat</t>
        </r>
      </text>
    </comment>
    <comment ref="H259"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0"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69" authorId="0" shapeId="0" xr:uid="{FDDF4474-C52D-43EB-8C87-BDC86F5A106F}">
      <text>
        <r>
          <rPr>
            <b/>
            <sz val="9"/>
            <color indexed="81"/>
            <rFont val="Tahoma"/>
            <family val="2"/>
          </rPr>
          <t>Michael Young:</t>
        </r>
        <r>
          <rPr>
            <sz val="9"/>
            <color indexed="81"/>
            <rFont val="Tahoma"/>
            <family val="2"/>
          </rPr>
          <t xml:space="preserve">
select one</t>
        </r>
      </text>
    </comment>
    <comment ref="J275"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75"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75"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75"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75"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75"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75"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75"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75"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75"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75"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75"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75"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75"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75"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75"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75"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75"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75"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75"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75"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75"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75"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75"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75"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75"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75"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75"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77"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4"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1"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2"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2"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2"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2"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2"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2"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2"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2"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06"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15"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0"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29"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29"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29"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29"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29"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24ACAB97-59CF-4554-ABC3-57EE1368C527}">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1" authorId="0" shapeId="0" xr:uid="{3280C0AE-CDFF-4FD8-8FCA-6C61CF766A33}">
      <text>
        <r>
          <rPr>
            <sz val="9"/>
            <color indexed="81"/>
            <rFont val="Tahoma"/>
            <family val="2"/>
          </rPr>
          <t>Changed to reflect TechPaper 2012</t>
        </r>
      </text>
    </comment>
    <comment ref="R236"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2"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8"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8" authorId="0" shapeId="0" xr:uid="{57EA48AA-B9EA-4551-ABBE-5C2B22E71F51}">
      <text>
        <r>
          <rPr>
            <sz val="9"/>
            <color indexed="81"/>
            <rFont val="Tahoma"/>
            <family val="2"/>
          </rPr>
          <t>Changed to reflect TechPaper 2012</t>
        </r>
      </text>
    </comment>
    <comment ref="K297" authorId="0" shapeId="0" xr:uid="{A2D23543-7AC1-4EEB-8F8C-19DA9E400D61}">
      <text>
        <r>
          <rPr>
            <sz val="9"/>
            <color indexed="81"/>
            <rFont val="Tahoma"/>
            <family val="2"/>
          </rPr>
          <t>Changed to reflect TechPaper 2012</t>
        </r>
      </text>
    </comment>
    <comment ref="H309" authorId="0" shapeId="0" xr:uid="{C56FB7C1-8190-4F83-AB32-1C560A01F9DF}">
      <text>
        <r>
          <rPr>
            <b/>
            <sz val="9"/>
            <color indexed="81"/>
            <rFont val="Tahoma"/>
            <family val="2"/>
          </rPr>
          <t xml:space="preserve">John:
</t>
        </r>
      </text>
    </comment>
    <comment ref="H310"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1"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2"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2" authorId="0" shapeId="0" xr:uid="{7A0FC09E-D42D-4D25-9DE2-01FC24D0AFAC}">
      <text>
        <r>
          <rPr>
            <b/>
            <sz val="9"/>
            <color indexed="81"/>
            <rFont val="Tahoma"/>
            <family val="2"/>
          </rPr>
          <t>John:</t>
        </r>
        <r>
          <rPr>
            <sz val="9"/>
            <color indexed="81"/>
            <rFont val="Tahoma"/>
            <family val="2"/>
          </rPr>
          <t xml:space="preserve">
SCA 1990, quoting AWTA used 0.6 </t>
        </r>
      </text>
    </comment>
    <comment ref="K315" authorId="0" shapeId="0" xr:uid="{14BDC626-70DE-4BA0-9191-52C34C5A0EA1}">
      <text>
        <r>
          <rPr>
            <sz val="9"/>
            <color indexed="81"/>
            <rFont val="Tahoma"/>
            <family val="2"/>
          </rPr>
          <t>This value was 0.05 but changed to 0.1 for SA adjustment</t>
        </r>
      </text>
    </comment>
    <comment ref="U317"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1"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0"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0"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0"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0"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3"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3"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3"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0"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7"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8"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3"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8"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29"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29"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1"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1" authorId="0" shapeId="0" xr:uid="{F89E41B2-86F9-4C36-A863-0FEEACCDDB20}">
      <text>
        <r>
          <rPr>
            <b/>
            <sz val="9"/>
            <color indexed="81"/>
            <rFont val="Tahoma"/>
            <family val="2"/>
          </rPr>
          <t>John:</t>
        </r>
        <r>
          <rPr>
            <sz val="9"/>
            <color indexed="81"/>
            <rFont val="Tahoma"/>
            <family val="2"/>
          </rPr>
          <t xml:space="preserve">
If yearlings are mated</t>
        </r>
      </text>
    </comment>
    <comment ref="AD451"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29"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4"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4"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2"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3"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69"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2"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5"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2"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6"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19"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4"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29" authorId="0" shapeId="0" xr:uid="{D3B8B49A-747D-4E30-8A26-FDD375A723AC}">
      <text>
        <r>
          <rPr>
            <b/>
            <sz val="9"/>
            <color indexed="81"/>
            <rFont val="Tahoma"/>
            <family val="2"/>
          </rPr>
          <t>John:</t>
        </r>
        <r>
          <rPr>
            <sz val="9"/>
            <color indexed="81"/>
            <rFont val="Tahoma"/>
            <family val="2"/>
          </rPr>
          <t xml:space="preserve">
3yo dam with a scanning % of 137%</t>
        </r>
      </text>
    </comment>
    <comment ref="I833"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3"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1"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2"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3"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9"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1"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7"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29"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4"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5"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2"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59"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6"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7"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4"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5"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3"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90" authorId="0" shapeId="0" xr:uid="{4489C792-1EE6-4CEF-9B8E-0328AD65B31E}">
      <text>
        <r>
          <rPr>
            <b/>
            <sz val="9"/>
            <color indexed="81"/>
            <rFont val="Tahoma"/>
            <family val="2"/>
          </rPr>
          <t>John:</t>
        </r>
        <r>
          <rPr>
            <sz val="9"/>
            <color indexed="81"/>
            <rFont val="Tahoma"/>
            <family val="2"/>
          </rPr>
          <t xml:space="preserve">
From LMAT</t>
        </r>
      </text>
    </comment>
    <comment ref="U1292"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2" authorId="0" shapeId="0" xr:uid="{C228E3A4-7E5C-416C-BFB2-AFFCFB91913E}">
      <text>
        <r>
          <rPr>
            <b/>
            <sz val="9"/>
            <color indexed="81"/>
            <rFont val="Tahoma"/>
            <family val="2"/>
          </rPr>
          <t>John:</t>
        </r>
        <r>
          <rPr>
            <sz val="9"/>
            <color indexed="81"/>
            <rFont val="Tahoma"/>
            <family val="2"/>
          </rPr>
          <t xml:space="preserve">
FOO is ns in LMAT</t>
        </r>
      </text>
    </comment>
    <comment ref="Y1300"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4"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5"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8"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8"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2"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5"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ACC2C5B1-D989-4055-A1C1-CC9AC3CD9C77}">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A17396D2-21AD-4982-A81E-6BA2DDAFE067}">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4F0FA804-950A-49B4-ACF3-9A527C1BCCD4}">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55F1179D-E29B-42CA-B140-0FE7B9C34D36}">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B796034A-477A-4B86-9B9E-5E621D084015}">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C98AC2B4-9355-4D21-A083-C2370681FB1A}">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53EF6292-A9B1-4493-B59A-7681176000E2}">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<sst xmlns="http://schemas.openxmlformats.org/spreadsheetml/2006/main" count="5715" uniqueCount="3320">
  <si>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</si>
  <si>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</si>
  <si>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</si>
  <si>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</si>
  <si>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</si>
  <si>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</si>
  <si>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</si>
  <si>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</si>
  <si>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</si>
  <si>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</si>
  <si>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</si>
  <si>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</si>
  <si>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</si>
  <si>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</si>
  <si>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</si>
  <si>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</si>
  <si>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</si>
  <si>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</si>
  <si>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</si>
  <si>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</si>
  <si>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</si>
  <si>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</si>
  <si>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</si>
  <si>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</si>
  <si>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</si>
  <si>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</si>
  <si>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</si>
  <si>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</si>
  <si>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</si>
  <si>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</si>
  <si>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</si>
  <si>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</si>
  <si>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</si>
  <si>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</si>
  <si>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</si>
  <si>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</si>
  <si>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</si>
  <si>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</si>
  <si>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</si>
  <si>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</si>
  <si>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</si>
  <si>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</si>
  <si>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</si>
  <si>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</si>
  <si>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</si>
  <si>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</si>
  <si>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</si>
  <si>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</si>
  <si>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</si>
  <si>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</si>
  <si>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</si>
  <si>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</si>
  <si>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</si>
  <si>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</si>
  <si>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</si>
  <si>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</si>
  <si>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</si>
  <si>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</si>
  <si>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</si>
  <si>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</si>
  <si>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</si>
  <si>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</si>
  <si>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</si>
  <si>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</si>
  <si>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</si>
  <si>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</si>
  <si>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</si>
  <si>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</si>
  <si>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</si>
  <si>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</si>
  <si>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</si>
  <si>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</si>
  <si>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</si>
  <si>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</si>
  <si>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</si>
  <si>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</si>
  <si>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</si>
  <si>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</si>
  <si>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</si>
  <si>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</si>
  <si>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</si>
  <si>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</si>
  <si>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</si>
  <si>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</si>
  <si>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</si>
  <si>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</si>
  <si>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</si>
  <si>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</si>
  <si>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</si>
  <si>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</si>
  <si>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</si>
  <si>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</si>
  <si>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</si>
  <si>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</si>
  <si>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</si>
  <si>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</si>
  <si>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</si>
  <si>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</si>
  <si>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</si>
  <si>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</si>
  <si>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</si>
  <si>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</si>
  <si>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</si>
  <si>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</si>
  <si>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</si>
  <si>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</si>
  <si>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</si>
  <si>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</si>
  <si>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</si>
  <si>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</si>
  <si>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</si>
  <si>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</si>
  <si>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</si>
  <si>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</si>
  <si>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</si>
  <si>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</si>
  <si>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</si>
  <si>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</si>
  <si>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</si>
  <si>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</si>
  <si>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</si>
  <si>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</si>
  <si>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</si>
  <si>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</si>
  <si>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</si>
  <si>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</si>
  <si>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</si>
  <si>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</si>
  <si>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</si>
  <si>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</si>
  <si>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</si>
  <si>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</si>
  <si>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</si>
  <si>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</si>
  <si>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</si>
  <si>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</si>
  <si>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</si>
  <si>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</si>
  <si>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</si>
  <si>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</si>
  <si>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</si>
  <si>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</si>
  <si>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</si>
  <si>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</si>
  <si>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</si>
  <si>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</si>
  <si>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</si>
  <si>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</si>
  <si>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</si>
  <si>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</si>
  <si>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</si>
  <si>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</si>
  <si>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</si>
  <si>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</si>
  <si>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</si>
  <si>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</si>
  <si>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</si>
  <si>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</si>
  <si>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</si>
  <si>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</si>
  <si>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</si>
  <si>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</si>
  <si>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</si>
  <si>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</si>
  <si>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</si>
  <si>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</si>
  <si>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</si>
  <si>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</si>
  <si>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</si>
  <si>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</si>
  <si>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</si>
  <si>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</si>
  <si>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</si>
  <si>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</si>
  <si>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</si>
  <si>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</si>
  <si>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</si>
  <si>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</si>
  <si>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</si>
  <si>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</si>
  <si>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</si>
  <si>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</si>
  <si>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</si>
  <si>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</si>
  <si>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</si>
  <si>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</si>
  <si>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</si>
  <si>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</si>
  <si>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</si>
  <si>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</si>
  <si>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</si>
  <si>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</si>
  <si>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</si>
  <si>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</si>
  <si>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</si>
  <si>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</si>
  <si>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</si>
  <si>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</si>
  <si>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</si>
  <si>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</si>
  <si>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</si>
  <si>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</si>
  <si>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</si>
  <si>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</si>
  <si>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</si>
  <si>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</si>
  <si>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</si>
  <si>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</si>
  <si>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</si>
  <si>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</si>
  <si>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</si>
  <si>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</si>
  <si>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</si>
  <si>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</si>
  <si>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</si>
  <si>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</si>
  <si>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</si>
  <si>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</si>
  <si>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</si>
  <si>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</si>
  <si>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</si>
  <si>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</si>
  <si>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</si>
  <si>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</si>
  <si>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</si>
  <si>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</si>
  <si>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</si>
  <si>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</si>
  <si>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</si>
  <si>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</si>
  <si>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</si>
  <si>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</si>
  <si>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</si>
  <si>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</si>
  <si>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</si>
  <si>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</si>
  <si>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</si>
  <si>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</si>
  <si>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</si>
  <si>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</si>
  <si>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</si>
  <si>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</si>
  <si>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</si>
  <si>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</si>
  <si>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</si>
  <si>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</si>
  <si>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</si>
  <si>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</si>
  <si>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</si>
  <si>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</si>
  <si>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</si>
  <si>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</si>
  <si>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</si>
  <si>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</si>
  <si>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</si>
  <si>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</si>
  <si>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</si>
  <si>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</si>
  <si>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</si>
  <si>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</si>
  <si>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</si>
  <si>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</si>
  <si>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</si>
  <si>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</si>
  <si>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</si>
  <si>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</si>
  <si>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</si>
  <si>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</si>
  <si>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</si>
  <si>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</si>
  <si>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</si>
  <si>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</si>
  <si>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</si>
  <si>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</si>
  <si>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</si>
  <si>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</si>
  <si>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</si>
  <si>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</si>
  <si>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</si>
  <si>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</si>
  <si>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</si>
  <si>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</si>
  <si>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</si>
  <si>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</si>
  <si>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</si>
  <si>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</si>
  <si>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</si>
  <si>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</si>
  <si>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</si>
  <si>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</si>
  <si>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</si>
  <si>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</si>
  <si>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</si>
  <si>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</si>
  <si>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</si>
  <si>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</si>
  <si>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</si>
  <si>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</si>
  <si>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</si>
  <si>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</si>
  <si>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</si>
  <si>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</si>
  <si>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</si>
  <si>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</si>
  <si>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</si>
  <si>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</si>
  <si>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</si>
  <si>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</si>
  <si>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</si>
  <si>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</si>
  <si>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</si>
  <si>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</si>
  <si>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</si>
  <si>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</si>
  <si>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</si>
  <si>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</si>
  <si>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</si>
  <si>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</si>
  <si>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</si>
  <si>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</si>
  <si>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</si>
  <si>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</si>
  <si>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</si>
  <si>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</si>
  <si>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</si>
  <si>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</si>
  <si>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</si>
  <si>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</si>
  <si>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</si>
  <si>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</si>
  <si>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</si>
  <si>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</si>
  <si>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</si>
  <si>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</si>
  <si>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</si>
  <si>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</si>
  <si>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</si>
  <si>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</si>
  <si>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</si>
  <si>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</si>
  <si>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</si>
  <si>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</si>
  <si>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</si>
  <si>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</si>
  <si>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</si>
  <si>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</si>
  <si>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</si>
  <si>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</si>
  <si>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</si>
  <si>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</si>
  <si>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</si>
  <si>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</si>
  <si>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</si>
  <si>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</si>
  <si>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</si>
  <si>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</si>
  <si>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</si>
  <si>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</si>
  <si>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</si>
  <si>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</si>
  <si>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</si>
  <si>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</si>
  <si>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</si>
  <si>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</si>
  <si>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</si>
  <si>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</si>
  <si>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</si>
  <si>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</si>
  <si>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</si>
  <si>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</si>
  <si>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</si>
  <si>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</si>
  <si>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</si>
  <si>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</si>
  <si>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</si>
  <si>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</si>
  <si>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</si>
  <si>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</si>
  <si>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</si>
  <si>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</si>
  <si>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</si>
  <si>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</si>
  <si>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</si>
  <si>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</si>
  <si>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</si>
  <si>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</si>
  <si>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</si>
  <si>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</si>
  <si>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</si>
  <si>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</si>
  <si>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</si>
  <si>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</si>
  <si>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</si>
  <si>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</si>
  <si>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</si>
  <si>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</si>
  <si>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</si>
  <si>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</si>
  <si>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</si>
  <si>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</si>
  <si>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</si>
  <si>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</si>
  <si>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</si>
  <si>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</si>
  <si>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</si>
  <si>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</si>
  <si>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</si>
  <si>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</si>
  <si>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</si>
  <si>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</si>
  <si>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</si>
  <si>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</si>
  <si>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</si>
  <si>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</si>
  <si>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</si>
  <si>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</si>
  <si>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</si>
  <si>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</si>
  <si>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</si>
  <si>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</si>
  <si>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</si>
  <si>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</si>
  <si>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</si>
  <si>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</si>
  <si>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</si>
  <si>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</si>
  <si>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</si>
  <si>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</si>
  <si>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</si>
  <si>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</si>
  <si>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</si>
  <si>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</si>
  <si>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</si>
  <si>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</si>
  <si>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</si>
  <si>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</si>
  <si>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</si>
  <si>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</si>
  <si>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</si>
  <si>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</si>
  <si>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</si>
  <si>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</si>
  <si>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</si>
  <si>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</si>
  <si>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</si>
  <si>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</si>
  <si>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</si>
  <si>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</si>
  <si>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</si>
  <si>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</si>
  <si>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</si>
  <si>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</si>
  <si>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</si>
  <si>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</si>
  <si>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</si>
  <si>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</si>
  <si>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</si>
  <si>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</si>
  <si>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</si>
  <si>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</si>
  <si>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</si>
  <si>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</si>
  <si>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</si>
  <si>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</si>
  <si>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</si>
  <si>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</si>
  <si>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</si>
  <si>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</si>
  <si>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</si>
  <si>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</si>
  <si>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</si>
  <si>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</si>
  <si>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</si>
  <si>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</si>
  <si>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</si>
  <si>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</si>
  <si>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</si>
  <si>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</si>
  <si>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</si>
  <si>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</si>
  <si>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</si>
  <si>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</si>
  <si>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</si>
  <si>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</si>
  <si>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</si>
  <si>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</si>
  <si>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</si>
  <si>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</si>
  <si>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</si>
  <si>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</si>
  <si>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</si>
  <si>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</si>
  <si>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</si>
  <si>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</si>
  <si>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</si>
  <si>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</si>
  <si>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</si>
  <si>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</si>
  <si>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</si>
  <si>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</si>
  <si>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</si>
  <si>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</si>
  <si>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</si>
  <si>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</si>
  <si>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</si>
  <si>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</si>
  <si>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</si>
  <si>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</si>
  <si>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</si>
  <si>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</si>
  <si>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</si>
  <si>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</si>
  <si>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</si>
  <si>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</si>
  <si>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</si>
  <si>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</si>
  <si>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</si>
  <si>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</si>
  <si>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</si>
  <si>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</si>
  <si>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</si>
  <si>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</si>
  <si>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</si>
  <si>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</si>
  <si>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</si>
  <si>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</si>
  <si>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</si>
  <si>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</si>
  <si>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</si>
  <si>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</si>
  <si>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</si>
  <si>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</si>
  <si>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</si>
  <si>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</si>
  <si>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</si>
  <si>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</si>
  <si>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</si>
  <si>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</si>
  <si>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</si>
  <si>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</si>
  <si>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</si>
  <si>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</si>
  <si>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</si>
  <si>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</si>
  <si>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</si>
  <si>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</si>
  <si>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</si>
  <si>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</si>
  <si>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</si>
  <si>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</si>
  <si>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</si>
  <si>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</si>
  <si>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</si>
  <si>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</si>
  <si>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</si>
  <si>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</si>
  <si>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</si>
  <si>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</si>
  <si>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</si>
  <si>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</si>
  <si>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</si>
  <si>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</si>
  <si>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</si>
  <si>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</si>
  <si>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</si>
  <si>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</si>
  <si>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</si>
  <si>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</si>
  <si>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</si>
  <si>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</si>
  <si>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</si>
  <si>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</si>
  <si>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</si>
  <si>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</si>
  <si>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</si>
  <si>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</si>
  <si>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</si>
  <si>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</si>
  <si>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</si>
  <si>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</si>
  <si>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</si>
  <si>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</si>
  <si>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</si>
  <si>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</si>
  <si>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</si>
  <si>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</si>
  <si>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</si>
  <si>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</si>
  <si>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</si>
  <si>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</si>
  <si>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</si>
  <si>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</si>
  <si>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</si>
  <si>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</si>
  <si>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</si>
  <si>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</si>
  <si>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</si>
  <si>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</si>
  <si>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</si>
  <si>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</si>
  <si>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</si>
  <si>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</si>
  <si>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</si>
  <si>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</si>
  <si>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</si>
  <si>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</si>
  <si>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</si>
  <si>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</si>
  <si>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</si>
  <si>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</si>
  <si>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</si>
  <si>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</si>
  <si>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</si>
  <si>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</si>
  <si>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</si>
  <si>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</si>
  <si>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</si>
  <si>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</si>
  <si>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</si>
  <si>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</si>
  <si>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</si>
  <si>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</si>
  <si>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</si>
  <si>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</si>
  <si>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</si>
  <si>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</si>
  <si>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</si>
  <si>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</si>
  <si>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</si>
  <si>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</si>
  <si>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</si>
  <si>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</si>
  <si>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</si>
  <si>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</si>
  <si>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</si>
  <si>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</si>
  <si>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</si>
  <si>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</si>
  <si>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</si>
  <si>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</si>
  <si>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</si>
  <si>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</si>
  <si>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</si>
  <si>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</si>
  <si>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</si>
  <si>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</si>
  <si>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</si>
  <si>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</si>
  <si>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</si>
  <si>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</si>
  <si>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</si>
  <si>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</si>
  <si>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</si>
  <si>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</si>
  <si>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</si>
  <si>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</si>
  <si>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</si>
  <si>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</si>
  <si>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</si>
  <si>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</si>
  <si>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</si>
  <si>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</si>
  <si>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</si>
  <si>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</si>
  <si>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</si>
  <si>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</si>
  <si>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</si>
  <si>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</si>
  <si>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</si>
  <si>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</si>
  <si>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</si>
  <si>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</si>
  <si>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</si>
  <si>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</si>
  <si>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</si>
  <si>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</si>
  <si>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</si>
  <si>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</si>
  <si>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</si>
  <si>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</si>
  <si>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</si>
  <si>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</si>
  <si>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</si>
  <si>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</si>
  <si>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</si>
  <si>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</si>
  <si>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</si>
  <si>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</si>
  <si>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</si>
  <si>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</si>
  <si>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</si>
  <si>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</si>
  <si>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</si>
  <si>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</si>
  <si>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</si>
  <si>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</si>
  <si>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</si>
  <si>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</si>
  <si>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</si>
  <si>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</si>
  <si>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</si>
  <si>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</si>
  <si>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</si>
  <si>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</si>
  <si>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</si>
  <si>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</si>
  <si>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</si>
  <si>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</si>
  <si>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</si>
  <si>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</si>
  <si>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</si>
  <si>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</si>
  <si>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</si>
  <si>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</si>
  <si>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</si>
  <si>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</si>
  <si>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</si>
  <si>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</si>
  <si>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</si>
  <si>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</si>
  <si>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</si>
  <si>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</si>
  <si>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</si>
  <si>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</si>
  <si>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</si>
  <si>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</si>
  <si>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</si>
  <si>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</si>
  <si>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</si>
  <si>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</si>
  <si>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</si>
  <si>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</si>
  <si>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</si>
  <si>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</si>
  <si>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</si>
  <si>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</si>
  <si>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</si>
  <si>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</si>
  <si>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</si>
  <si>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</si>
  <si>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</si>
  <si>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</si>
  <si>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</si>
  <si>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</si>
  <si>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</si>
  <si>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</si>
  <si>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</si>
  <si>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</si>
  <si>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</si>
  <si>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</si>
  <si>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</si>
  <si>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</si>
  <si>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</si>
  <si>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</si>
  <si>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</si>
  <si>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</si>
  <si>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</si>
  <si>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</si>
  <si>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</si>
  <si>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</si>
  <si>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</si>
  <si>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</si>
  <si>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</si>
  <si>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</si>
  <si>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</si>
  <si>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</si>
  <si>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</si>
  <si>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</si>
  <si>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</si>
  <si>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</si>
  <si>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</si>
  <si>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</si>
  <si>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</si>
  <si>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</si>
  <si>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</si>
  <si>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</si>
  <si>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</si>
  <si>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</si>
  <si>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</si>
  <si>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</si>
  <si>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</si>
  <si>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</si>
  <si>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</si>
  <si>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</si>
  <si>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</si>
  <si>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</si>
  <si>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</si>
  <si>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</si>
  <si>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</si>
  <si>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</si>
  <si>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</si>
  <si>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</si>
  <si>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</si>
  <si>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</si>
  <si>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</si>
  <si>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</si>
  <si>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</si>
  <si>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</si>
  <si>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</si>
  <si>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</si>
  <si>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</si>
  <si>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</si>
  <si>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</si>
  <si>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</si>
  <si>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</si>
  <si>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</si>
  <si>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</si>
  <si>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</si>
  <si>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</si>
  <si>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</si>
  <si>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</si>
  <si>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</si>
  <si>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</si>
  <si>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</si>
  <si>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</si>
  <si>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</si>
  <si>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</si>
  <si>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</si>
  <si>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</si>
  <si>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</si>
  <si>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</si>
  <si>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</si>
  <si>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</si>
  <si>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</si>
  <si>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</si>
  <si>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</si>
  <si>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</si>
  <si>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</si>
  <si>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</si>
  <si>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</si>
  <si>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</si>
  <si>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</si>
  <si>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</si>
  <si>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</si>
  <si>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</si>
  <si>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</si>
  <si>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</si>
  <si>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</si>
  <si>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</si>
  <si>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</si>
  <si>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</si>
  <si>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</si>
  <si>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</si>
  <si>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</si>
  <si>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</si>
  <si>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</si>
  <si>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</si>
  <si>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</si>
  <si>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</si>
  <si>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</si>
  <si>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</si>
  <si>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</si>
  <si>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</si>
  <si>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</si>
  <si>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</si>
  <si>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</si>
  <si>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</si>
  <si>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</si>
  <si>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</si>
  <si>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</si>
  <si>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</si>
  <si>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</si>
  <si>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</si>
  <si>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</si>
  <si>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</si>
  <si>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</si>
  <si>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</si>
  <si>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</si>
  <si>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</si>
  <si>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</si>
  <si>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</si>
  <si>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</si>
  <si>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</si>
  <si>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</si>
  <si>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</si>
  <si>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</si>
  <si>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</si>
  <si>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</si>
  <si>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</si>
  <si>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</si>
  <si>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</si>
  <si>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</si>
  <si>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</si>
  <si>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</si>
  <si>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</si>
  <si>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</si>
  <si>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</si>
  <si>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</si>
  <si>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</si>
  <si>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</si>
  <si>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</si>
  <si>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</si>
  <si>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</si>
  <si>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</si>
  <si>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</si>
  <si>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</si>
  <si>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</si>
  <si>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</si>
  <si>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</si>
  <si>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</si>
  <si>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</si>
  <si>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</si>
  <si>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</si>
  <si>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</si>
  <si>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</si>
  <si>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</si>
  <si>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</si>
  <si>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</si>
  <si>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</si>
  <si>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</si>
  <si>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</si>
  <si>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</si>
  <si>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</si>
  <si>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</si>
  <si>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</si>
  <si>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</si>
  <si>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</si>
  <si>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</si>
  <si>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</si>
  <si>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</si>
  <si>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</si>
  <si>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</si>
  <si>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</si>
  <si>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</si>
  <si>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</si>
  <si>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</si>
  <si>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</si>
  <si>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</si>
  <si>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</si>
  <si>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</si>
  <si>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</si>
  <si>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</si>
  <si>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</si>
  <si>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</si>
  <si>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</si>
  <si>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</si>
  <si>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</si>
  <si>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</si>
  <si>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</si>
  <si>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</si>
  <si>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</si>
  <si>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</si>
  <si>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</si>
  <si>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</si>
  <si>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</si>
  <si>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</si>
  <si>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</si>
  <si>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</si>
  <si>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</si>
  <si>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</si>
  <si>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</si>
  <si>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</si>
  <si>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</si>
  <si>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</si>
  <si>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</si>
  <si>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</si>
  <si>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</si>
  <si>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</si>
  <si>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</si>
  <si>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</si>
  <si>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</si>
  <si>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</si>
  <si>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</si>
  <si>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</si>
  <si>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</si>
  <si>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</si>
  <si>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</si>
  <si>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</si>
  <si>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</si>
  <si>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</si>
  <si>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</si>
  <si>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</si>
  <si>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</si>
  <si>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</si>
  <si>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</si>
  <si>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</si>
  <si>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</si>
  <si>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</si>
  <si>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</si>
  <si>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</si>
  <si>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</si>
  <si>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</si>
  <si>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</si>
  <si>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</si>
  <si>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</si>
  <si>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</si>
  <si>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</si>
  <si>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</si>
  <si>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</si>
  <si>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</si>
  <si>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</si>
  <si>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</si>
  <si>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</si>
  <si>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</si>
  <si>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</si>
  <si>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</si>
  <si>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</si>
  <si>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</si>
  <si>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</si>
  <si>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</si>
  <si>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</si>
  <si>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</si>
  <si>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</si>
  <si>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</si>
  <si>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</si>
  <si>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</si>
  <si>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</si>
  <si>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</si>
  <si>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</si>
  <si>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</si>
  <si>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</si>
  <si>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</si>
  <si>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</si>
  <si>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</si>
  <si>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</si>
  <si>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</si>
  <si>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</si>
  <si>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</si>
  <si>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</si>
  <si>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</si>
  <si>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</si>
  <si>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</si>
  <si>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</si>
  <si>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</si>
  <si>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</si>
  <si>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</si>
  <si>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</si>
  <si>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</si>
  <si>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</si>
  <si>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</si>
  <si>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</si>
  <si>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</si>
  <si>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</si>
  <si>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</si>
  <si>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</si>
  <si>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</si>
  <si>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</si>
  <si>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</si>
  <si>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</si>
  <si>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</si>
  <si>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</si>
  <si>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</si>
  <si>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</si>
  <si>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</si>
  <si>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</si>
  <si>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</si>
  <si>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</si>
  <si>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</si>
  <si>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</si>
  <si>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</si>
  <si>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</si>
  <si>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</si>
  <si>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</si>
  <si>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</si>
  <si>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</si>
  <si>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</si>
  <si>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</si>
  <si>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</si>
  <si>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</si>
  <si>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</si>
  <si>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</si>
  <si>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</si>
  <si>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</si>
  <si>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</si>
  <si>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</si>
  <si>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</si>
  <si>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</si>
  <si>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</si>
  <si>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</si>
  <si>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</si>
  <si>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</si>
  <si>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</si>
  <si>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</si>
  <si>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</si>
  <si>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</si>
  <si>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</si>
  <si>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</si>
  <si>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</si>
  <si>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</si>
  <si>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</si>
  <si>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</si>
  <si>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</si>
  <si>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</si>
  <si>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</si>
  <si>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</si>
  <si>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</si>
  <si>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</si>
  <si>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</si>
  <si>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</si>
  <si>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</si>
  <si>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</si>
  <si>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</si>
  <si>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</si>
  <si>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</si>
  <si>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</si>
  <si>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</si>
  <si>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</si>
  <si>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</si>
  <si>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</si>
  <si>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</si>
  <si>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</si>
  <si>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</si>
  <si>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</si>
  <si>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</si>
  <si>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</si>
  <si>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</si>
  <si>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</si>
  <si>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</si>
  <si>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</si>
  <si>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</si>
  <si>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</si>
  <si>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</si>
  <si>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</si>
  <si>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</si>
  <si>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</si>
  <si>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</si>
  <si>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</si>
  <si>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</si>
  <si>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</si>
  <si>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</si>
  <si>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</si>
  <si>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</si>
  <si>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</si>
  <si>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</si>
  <si>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</si>
  <si>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</si>
  <si>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</si>
  <si>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</si>
  <si>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</si>
  <si>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</si>
  <si>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</si>
  <si>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</si>
  <si>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</si>
  <si>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</si>
  <si>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</si>
  <si>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</si>
  <si>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</si>
  <si>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</si>
  <si>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</si>
  <si>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</si>
  <si>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</si>
  <si>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</si>
  <si>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</si>
  <si>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</si>
  <si>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</si>
  <si>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</si>
  <si>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</si>
  <si>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</si>
  <si>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</si>
  <si>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</si>
  <si>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</si>
  <si>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</si>
  <si>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</si>
  <si>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</si>
  <si>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</si>
  <si>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</si>
  <si>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</si>
  <si>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</si>
  <si>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</si>
  <si>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</si>
  <si>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</si>
  <si>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</si>
  <si>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</si>
  <si>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</si>
  <si>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</si>
  <si>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</si>
  <si>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</si>
  <si>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</si>
  <si>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</si>
  <si>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</si>
  <si>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</si>
  <si>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</si>
  <si>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</si>
  <si>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</si>
  <si>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</si>
  <si>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</si>
  <si>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</si>
  <si>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</si>
  <si>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</si>
  <si>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</si>
  <si>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</si>
  <si>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</si>
  <si>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</si>
  <si>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</si>
  <si>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</si>
  <si>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</si>
  <si>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</si>
  <si>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</si>
  <si>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</si>
  <si>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</si>
  <si>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</si>
  <si>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</si>
  <si>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</si>
  <si>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</si>
  <si>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</si>
  <si>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</si>
  <si>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</si>
  <si>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</si>
  <si>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</si>
  <si>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</si>
  <si>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</si>
  <si>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</si>
  <si>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</si>
  <si>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</si>
  <si>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</si>
  <si>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</si>
  <si>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</si>
  <si>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</si>
  <si>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</si>
  <si>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</si>
  <si>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</si>
  <si>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</si>
  <si>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</si>
  <si>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</si>
  <si>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</si>
  <si>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</si>
  <si>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</si>
  <si>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</si>
  <si>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</si>
  <si>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</si>
  <si>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</si>
  <si>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</si>
  <si>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</si>
  <si>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</si>
  <si>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</si>
  <si>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</si>
  <si>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</si>
  <si>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</si>
  <si>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</si>
  <si>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</si>
  <si>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</si>
  <si>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</si>
  <si>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</si>
  <si>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</si>
  <si>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</si>
  <si>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</si>
  <si>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</si>
  <si>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</si>
  <si>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</si>
  <si>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</si>
  <si>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</si>
  <si>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</si>
  <si>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</si>
  <si>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</si>
  <si>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</si>
  <si>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</si>
  <si>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</si>
  <si>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</si>
  <si>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</si>
  <si>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</si>
  <si>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</si>
  <si>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</si>
  <si>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</si>
  <si>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</si>
  <si>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</si>
  <si>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</si>
  <si>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</si>
  <si>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</si>
  <si>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</si>
  <si>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</si>
  <si>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</si>
  <si>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</si>
  <si>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</si>
  <si>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</si>
  <si>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</si>
  <si>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</si>
  <si>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</si>
  <si>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</si>
  <si>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</si>
  <si>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</si>
  <si>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</si>
  <si>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</si>
  <si>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</si>
  <si>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</si>
  <si>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</si>
  <si>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</si>
  <si>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</si>
  <si>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</si>
  <si>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</si>
  <si>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</si>
  <si>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</si>
  <si>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</si>
  <si>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</si>
  <si>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</si>
  <si>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</si>
  <si>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</si>
  <si>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</si>
  <si>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</si>
  <si>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</si>
  <si>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</si>
  <si>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</si>
  <si>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</si>
  <si>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</si>
  <si>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</si>
  <si>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</si>
  <si>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</si>
  <si>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</si>
  <si>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</si>
  <si>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</si>
  <si>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</si>
  <si>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</si>
  <si>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</si>
  <si>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</si>
  <si>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</si>
  <si>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</si>
  <si>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</si>
  <si>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</si>
  <si>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</si>
  <si>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</si>
  <si>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</si>
  <si>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</si>
  <si>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</si>
  <si>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</si>
  <si>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</si>
  <si>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</si>
  <si>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</si>
  <si>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</si>
  <si>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</si>
  <si>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</si>
  <si>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</si>
  <si>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</si>
  <si>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</si>
  <si>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</si>
  <si>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</si>
  <si>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</si>
  <si>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</si>
  <si>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</si>
  <si>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</si>
  <si>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</si>
  <si>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</si>
  <si>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</si>
  <si>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</si>
  <si>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</si>
  <si>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</si>
  <si>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</si>
  <si>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</si>
  <si>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</si>
  <si>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</si>
  <si>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</si>
  <si>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</si>
  <si>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</si>
  <si>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</si>
  <si>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</si>
  <si>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</si>
  <si>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</si>
  <si>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</si>
  <si>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</si>
  <si>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</si>
  <si>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</si>
  <si>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</si>
  <si>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</si>
  <si>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</si>
  <si>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</si>
  <si>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</si>
  <si>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</si>
  <si>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</si>
  <si>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</si>
  <si>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</si>
  <si>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</si>
  <si>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</si>
  <si>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</si>
  <si>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</si>
  <si>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</si>
  <si>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</si>
  <si>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</si>
  <si>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</si>
  <si>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</si>
  <si>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</si>
  <si>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</si>
  <si>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</si>
  <si>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</si>
  <si>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</si>
  <si>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</si>
  <si>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</si>
  <si>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</si>
  <si>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</si>
  <si>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</si>
  <si>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</si>
  <si>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</si>
  <si>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</si>
  <si>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</si>
  <si>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</si>
  <si>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</si>
  <si>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</si>
  <si>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</si>
  <si>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</si>
  <si>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</si>
  <si>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</si>
  <si>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</si>
  <si>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</si>
  <si>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</si>
  <si>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</si>
  <si>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</si>
  <si>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</si>
  <si>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</si>
  <si>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</si>
  <si>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</si>
  <si>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</si>
  <si>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</si>
  <si>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</si>
  <si>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</si>
  <si>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</si>
  <si>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</si>
  <si>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</si>
  <si>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</si>
  <si>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</si>
  <si>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</si>
  <si>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</si>
  <si>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</si>
  <si>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</si>
  <si>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</si>
  <si>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</si>
  <si>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</si>
  <si>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</si>
  <si>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</si>
  <si>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</si>
  <si>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</si>
  <si>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</si>
  <si>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</si>
  <si>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</si>
  <si>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</si>
  <si>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</si>
  <si>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</si>
  <si>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</si>
  <si>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</si>
  <si>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</si>
  <si>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</si>
  <si>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</si>
  <si>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</si>
  <si>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</si>
  <si>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</si>
  <si>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</si>
  <si>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</si>
  <si>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</si>
  <si>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</si>
  <si>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</si>
  <si>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</si>
  <si>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</si>
  <si>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</si>
  <si>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</si>
  <si>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</si>
  <si>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</si>
  <si>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</si>
  <si>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</si>
  <si>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</si>
  <si>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</si>
  <si>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</si>
  <si>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</si>
  <si>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</si>
  <si>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</si>
  <si>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</si>
  <si>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</si>
  <si>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</si>
  <si>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</si>
  <si>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</si>
  <si>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</si>
  <si>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</si>
  <si>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</si>
  <si>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</si>
  <si>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</si>
  <si>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</si>
  <si>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</si>
  <si>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</si>
  <si>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</si>
  <si>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</si>
  <si>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</si>
  <si>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</si>
  <si>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</si>
  <si>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</si>
  <si>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</si>
  <si>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</si>
  <si>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</si>
  <si>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</si>
  <si>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</si>
  <si>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</si>
  <si>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</si>
  <si>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</si>
  <si>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</si>
  <si>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</si>
  <si>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</si>
  <si>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</si>
  <si>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</si>
  <si>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</si>
  <si>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</si>
  <si>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</si>
  <si>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</si>
  <si>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</si>
  <si>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</si>
  <si>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</si>
  <si>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</si>
  <si>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</si>
  <si>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</si>
  <si>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</si>
  <si>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</si>
  <si>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</si>
  <si>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</si>
  <si>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</si>
  <si>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</si>
  <si>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</si>
  <si>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</si>
  <si>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</si>
  <si>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</si>
  <si>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</si>
  <si>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</si>
  <si>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</si>
  <si>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</si>
  <si>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</si>
  <si>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</si>
  <si>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</si>
  <si>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</si>
  <si>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</si>
  <si>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</si>
  <si>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</si>
  <si>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</si>
  <si>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</si>
  <si>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</si>
  <si>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</si>
  <si>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</si>
  <si>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</si>
  <si>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</si>
  <si>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</si>
  <si>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</si>
  <si>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</si>
  <si>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</si>
  <si>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</si>
  <si>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</si>
  <si>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</si>
  <si>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</si>
  <si>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</si>
  <si>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</si>
  <si>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</si>
  <si>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</si>
  <si>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</si>
  <si>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</si>
  <si>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</si>
  <si>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</si>
  <si>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</si>
  <si>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</si>
  <si>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</si>
  <si>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</si>
  <si>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</si>
  <si>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</si>
  <si>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</si>
  <si>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</si>
  <si>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</si>
  <si>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</si>
  <si>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</si>
  <si>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</si>
  <si>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</si>
  <si>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</si>
  <si>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</si>
  <si>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</si>
  <si>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</si>
  <si>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</si>
  <si>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</si>
  <si>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</si>
  <si>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</si>
  <si>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</si>
  <si>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</si>
  <si>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</si>
  <si>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</si>
  <si>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</si>
  <si>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</si>
  <si>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</si>
  <si>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</si>
  <si>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</si>
  <si>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</si>
  <si>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</si>
  <si>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</si>
  <si>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</si>
  <si>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</si>
  <si>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</si>
  <si>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</si>
  <si>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</si>
  <si>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</si>
  <si>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</si>
  <si>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</si>
  <si>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</si>
  <si>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</si>
  <si>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</si>
  <si>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</si>
  <si>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</si>
  <si>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</si>
  <si>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</si>
  <si>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</si>
  <si>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</si>
  <si>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</si>
  <si>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</si>
  <si>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</si>
  <si>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</si>
  <si>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</si>
  <si>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</si>
  <si>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</si>
  <si>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</si>
  <si>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</si>
  <si>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</si>
  <si>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</si>
  <si>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</si>
  <si>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</si>
  <si>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</si>
  <si>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</si>
  <si>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</si>
  <si>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</si>
  <si>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</si>
  <si>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</si>
  <si>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</si>
  <si>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</si>
  <si>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</si>
  <si>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</si>
  <si>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</si>
  <si>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</si>
  <si>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</si>
  <si>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</si>
  <si>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</si>
  <si>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</si>
  <si>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</si>
  <si>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</si>
  <si>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</si>
  <si>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</si>
  <si>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</si>
  <si>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</si>
  <si>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</si>
  <si>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</si>
  <si>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</si>
  <si>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</si>
  <si>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</si>
  <si>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</si>
  <si>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</si>
  <si>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</si>
  <si>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</si>
  <si>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</si>
  <si>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</si>
  <si>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</si>
  <si>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</si>
  <si>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</si>
  <si>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</si>
  <si>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</si>
  <si>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</si>
  <si>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</si>
  <si>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</si>
  <si>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</si>
  <si>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</si>
  <si>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</si>
  <si>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</si>
  <si>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</si>
  <si>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</si>
  <si>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</si>
  <si>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</si>
  <si>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</si>
  <si>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</si>
  <si>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</si>
  <si>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</si>
  <si>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</si>
  <si>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</si>
  <si>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</si>
  <si>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</si>
  <si>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</si>
  <si>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</si>
  <si>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</si>
  <si>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</si>
  <si>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</si>
  <si>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</si>
  <si>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</si>
  <si>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</si>
  <si>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</si>
  <si>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</si>
  <si>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</si>
  <si>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</si>
  <si>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</si>
  <si>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</si>
  <si>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</si>
  <si>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</si>
  <si>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</si>
  <si>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</si>
  <si>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</si>
  <si>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</si>
  <si>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</si>
  <si>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</si>
  <si>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</si>
  <si>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</si>
  <si>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</si>
  <si>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</si>
  <si>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</si>
  <si>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</si>
  <si>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</si>
  <si>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</si>
  <si>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</si>
  <si>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</si>
  <si>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</si>
  <si>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</si>
  <si>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</si>
  <si>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</si>
  <si>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</si>
  <si>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</si>
  <si>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</si>
  <si>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</si>
  <si>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</si>
  <si>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</si>
  <si>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</si>
  <si>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</si>
  <si>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</si>
  <si>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</si>
  <si>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</si>
  <si>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</si>
  <si>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</si>
  <si>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</si>
  <si>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</si>
  <si>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</si>
  <si>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</si>
  <si>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</si>
  <si>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</si>
  <si>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</si>
  <si>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</si>
  <si>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</si>
  <si>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</si>
  <si>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</si>
  <si>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</si>
  <si>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</si>
  <si>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</si>
  <si>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</si>
  <si>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</si>
  <si>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</si>
  <si>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</si>
  <si>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</si>
  <si>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</si>
  <si>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</si>
  <si>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</si>
  <si>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</si>
  <si>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</si>
  <si>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</si>
  <si>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</si>
  <si>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</si>
  <si>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</si>
  <si>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</si>
  <si>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</si>
  <si>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</si>
  <si>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</si>
  <si>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</si>
  <si>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</si>
  <si>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</si>
  <si>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</si>
  <si>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</si>
  <si>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</si>
  <si>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</si>
  <si>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</si>
  <si>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</si>
  <si>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</si>
  <si>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</si>
  <si>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</si>
  <si>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</si>
  <si>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</si>
  <si>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</si>
  <si>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</si>
  <si>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</si>
  <si>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</si>
  <si>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</si>
  <si>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</si>
  <si>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</si>
  <si>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</si>
  <si>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</si>
  <si>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</si>
  <si>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</si>
  <si>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</si>
  <si>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</si>
  <si>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</si>
  <si>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</si>
  <si>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</si>
  <si>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</si>
  <si>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</si>
  <si>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</si>
  <si>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</si>
  <si>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</si>
  <si>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</si>
  <si>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</si>
  <si>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</si>
  <si>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</si>
  <si>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</si>
  <si>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</si>
  <si>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</si>
  <si>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</si>
  <si>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</si>
  <si>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</si>
  <si>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</si>
  <si>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</si>
  <si>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</si>
  <si>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</si>
  <si>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</si>
  <si>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</si>
  <si>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</si>
  <si>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</si>
  <si>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</si>
  <si>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</si>
  <si>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</si>
  <si>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</si>
  <si>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</si>
  <si>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</si>
  <si>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</si>
  <si>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</si>
  <si>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</si>
  <si>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</si>
  <si>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</si>
  <si>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</si>
  <si>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</si>
  <si>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</si>
  <si>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</si>
  <si>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</si>
  <si>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</si>
  <si>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</si>
  <si>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</si>
  <si>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</si>
  <si>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</si>
  <si>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</si>
  <si>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</si>
  <si>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</si>
  <si>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</si>
  <si>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</si>
  <si>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</si>
  <si>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</si>
  <si>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</si>
  <si>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</si>
  <si>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</si>
  <si>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</si>
  <si>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</si>
  <si>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</si>
  <si>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</si>
  <si>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</si>
  <si>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</si>
  <si>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</si>
  <si>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</si>
  <si>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</si>
  <si>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</si>
  <si>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</si>
  <si>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</si>
  <si>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</si>
  <si>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</si>
  <si>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</si>
  <si>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</si>
  <si>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</si>
  <si>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</si>
  <si>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</si>
  <si>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</si>
  <si>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</si>
  <si>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</si>
  <si>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</si>
  <si>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</si>
  <si>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</si>
  <si>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</si>
  <si>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</si>
  <si>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</si>
  <si>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</si>
  <si>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</si>
  <si>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</si>
  <si>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</si>
  <si>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</si>
  <si>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</si>
  <si>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</si>
  <si>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</si>
  <si>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</si>
  <si>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</si>
  <si>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</si>
  <si>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</si>
  <si>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</si>
  <si>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</si>
  <si>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</si>
  <si>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</si>
  <si>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</si>
  <si>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</si>
  <si>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</si>
  <si>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</si>
  <si>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</si>
  <si>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</si>
  <si>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</si>
  <si>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</si>
  <si>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</si>
  <si>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</si>
  <si>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</si>
  <si>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</si>
  <si>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</si>
  <si>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</si>
  <si>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</si>
  <si>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</si>
  <si>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</si>
  <si>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</si>
  <si>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</si>
  <si>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</si>
  <si>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</si>
  <si>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</si>
  <si>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</si>
  <si>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</si>
  <si>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</si>
  <si>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</si>
  <si>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</si>
  <si>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</si>
  <si>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</si>
  <si>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</si>
  <si>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</si>
  <si>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</si>
  <si>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</si>
  <si>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</si>
  <si>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</si>
  <si>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</si>
  <si>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</si>
  <si>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</si>
  <si>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</si>
  <si>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</si>
  <si>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</si>
  <si>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</si>
  <si>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</si>
  <si>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</si>
  <si>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</si>
  <si>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</si>
  <si>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</si>
  <si>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</si>
  <si>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</si>
  <si>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</si>
  <si>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</si>
  <si>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</si>
  <si>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</si>
  <si>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</si>
  <si>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</si>
  <si>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</si>
  <si>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</si>
  <si>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</si>
  <si>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</si>
  <si>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</si>
  <si>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</si>
  <si>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</si>
  <si>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</si>
  <si>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</si>
  <si>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</si>
  <si>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</si>
  <si>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</si>
  <si>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</si>
  <si>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</si>
  <si>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</si>
  <si>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</si>
  <si>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</si>
  <si>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</si>
  <si>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</si>
  <si>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</si>
  <si>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</si>
  <si>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</si>
  <si>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</si>
  <si>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</si>
  <si>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</si>
  <si>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</si>
  <si>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</si>
  <si>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</si>
  <si>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</si>
  <si>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</si>
  <si>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</si>
  <si>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</si>
  <si>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</si>
  <si>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</si>
  <si>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</si>
  <si>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</si>
  <si>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</si>
  <si>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</si>
  <si>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</si>
  <si>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</si>
  <si>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</si>
  <si>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</si>
  <si>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</si>
  <si>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</si>
  <si>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</si>
  <si>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</si>
  <si>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</si>
  <si>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</si>
  <si>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</si>
  <si>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</si>
  <si>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</si>
  <si>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</si>
  <si>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</si>
  <si>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</si>
  <si>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</si>
  <si>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</si>
  <si>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</si>
  <si>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</si>
  <si>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</si>
  <si>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</si>
  <si>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</si>
  <si>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</si>
  <si>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</si>
  <si>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</si>
  <si>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</si>
  <si>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</si>
  <si>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</si>
  <si>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</si>
  <si>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</si>
  <si>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</si>
  <si>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</si>
  <si>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</si>
  <si>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</si>
  <si>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</si>
  <si>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</si>
  <si>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</si>
  <si>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</si>
  <si>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</si>
  <si>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</si>
  <si>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</si>
  <si>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</si>
  <si>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</si>
  <si>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</si>
  <si>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</si>
  <si>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</si>
  <si>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</si>
  <si>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</si>
  <si>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</si>
  <si>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</si>
  <si>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</si>
  <si>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</si>
  <si>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</si>
  <si>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</si>
  <si>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</si>
  <si>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</si>
  <si>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</si>
  <si>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</si>
  <si>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</si>
  <si>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</si>
  <si>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</si>
  <si>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</si>
  <si>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</si>
  <si>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</si>
  <si>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</si>
  <si>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</si>
  <si>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</si>
  <si>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</si>
  <si>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</si>
  <si>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</si>
  <si>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</si>
  <si>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</si>
  <si>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</si>
  <si>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</si>
  <si>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</si>
  <si>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</si>
  <si>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</si>
  <si>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</si>
  <si>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</si>
  <si>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</si>
  <si>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</si>
  <si>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</si>
  <si>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</si>
  <si>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</si>
  <si>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</si>
  <si>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</si>
  <si>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</si>
  <si>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</si>
  <si>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</si>
  <si>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</si>
  <si>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</si>
  <si>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</si>
  <si>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</si>
  <si>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</si>
  <si>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</si>
  <si>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</si>
  <si>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</si>
  <si>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</si>
  <si>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</si>
  <si>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</si>
  <si>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</si>
  <si>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</si>
  <si>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</si>
  <si>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</si>
  <si>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</si>
  <si>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</si>
  <si>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</si>
  <si>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</si>
  <si>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</si>
  <si>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</si>
  <si>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</si>
  <si>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</si>
  <si>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</si>
  <si>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</si>
  <si>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</si>
  <si>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</si>
  <si>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</si>
  <si>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</si>
  <si>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</si>
  <si>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</si>
  <si>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</si>
  <si>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</si>
  <si>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</si>
  <si>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</si>
  <si>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</si>
  <si>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</si>
  <si>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</si>
  <si>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</si>
  <si>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</si>
  <si>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</si>
  <si>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</si>
  <si>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</si>
  <si>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</si>
  <si>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</si>
  <si>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</si>
  <si>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</si>
  <si>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</si>
  <si>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</si>
  <si>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</si>
  <si>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</si>
  <si>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</si>
  <si>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</si>
  <si>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</si>
  <si>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</si>
  <si>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</si>
  <si>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</si>
  <si>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</si>
  <si>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</si>
  <si>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</si>
  <si>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</si>
  <si>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</si>
  <si>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</si>
  <si>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</si>
  <si>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</si>
  <si>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</si>
  <si>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</si>
  <si>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</si>
  <si>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</si>
  <si>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</si>
  <si>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</si>
  <si>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</si>
  <si>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</si>
  <si>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</si>
  <si>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</si>
  <si>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</si>
  <si>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</si>
  <si>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</si>
  <si>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</si>
  <si>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</si>
  <si>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</si>
  <si>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</si>
  <si>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</si>
  <si>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</si>
  <si>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</si>
  <si>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</si>
  <si>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</si>
  <si>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</si>
  <si>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</si>
  <si>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</si>
  <si>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</si>
  <si>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</si>
  <si>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</si>
  <si>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</si>
  <si>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</si>
  <si>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</si>
  <si>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</si>
  <si>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</si>
  <si>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</si>
  <si>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</si>
  <si>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</si>
  <si>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</si>
  <si>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</si>
  <si>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</si>
  <si>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</si>
  <si>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</si>
  <si>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</si>
  <si>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</si>
  <si>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</si>
  <si>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</si>
  <si>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</si>
  <si>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</si>
  <si>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</si>
  <si>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</si>
  <si>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</si>
  <si>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</si>
  <si>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</si>
  <si>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</si>
  <si>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</si>
  <si>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</si>
  <si>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</si>
  <si>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</si>
  <si>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</si>
  <si>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</si>
  <si>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</si>
  <si>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</si>
  <si>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</si>
  <si>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</si>
  <si>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</si>
  <si>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</si>
  <si>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</si>
  <si>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</si>
  <si>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</si>
  <si>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</si>
  <si>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</si>
  <si>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</si>
  <si>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</si>
  <si>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</si>
  <si>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</si>
  <si>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</si>
  <si>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</si>
  <si>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</si>
  <si>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</si>
  <si>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</si>
  <si>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</si>
  <si>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</si>
  <si>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</si>
  <si>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</si>
  <si>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</si>
  <si>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</si>
  <si>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</si>
  <si>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</si>
  <si>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</si>
  <si>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</si>
  <si>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</si>
  <si>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</si>
  <si>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</si>
  <si>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</si>
  <si>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</si>
  <si>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</si>
  <si>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</si>
  <si>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</si>
  <si>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</si>
  <si>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</si>
  <si>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</si>
  <si>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</si>
  <si>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</si>
  <si>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</si>
  <si>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</si>
  <si>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</si>
  <si>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</si>
  <si>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</si>
  <si>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</si>
  <si>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</si>
  <si>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</si>
  <si>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</si>
  <si>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</si>
  <si>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</si>
  <si>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</si>
  <si>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</si>
  <si>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</si>
  <si>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</si>
  <si>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</si>
  <si>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</si>
  <si>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</si>
  <si>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</si>
  <si>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</si>
  <si>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</si>
  <si>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</si>
  <si>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</si>
  <si>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</si>
  <si>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</si>
  <si>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</si>
  <si>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</si>
  <si>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</si>
  <si>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</si>
  <si>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</si>
  <si>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</si>
  <si>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</si>
  <si>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</si>
  <si>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</si>
  <si>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</si>
  <si>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</si>
  <si>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</si>
  <si>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</si>
  <si>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</si>
  <si>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</si>
  <si>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</si>
  <si>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</si>
  <si>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</si>
  <si>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</si>
  <si>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</si>
  <si>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</si>
  <si>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</si>
  <si>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</si>
  <si>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</si>
  <si>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</si>
  <si>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</si>
  <si>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</si>
  <si>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</si>
  <si>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</si>
  <si>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</si>
  <si>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</si>
  <si>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</si>
  <si>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</si>
  <si>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</si>
  <si>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</si>
  <si>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</si>
  <si>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</si>
  <si>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</si>
  <si>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</si>
  <si>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</si>
  <si>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</si>
  <si>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</si>
  <si>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</si>
  <si>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</si>
  <si>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</si>
  <si>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</si>
  <si>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</si>
  <si>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</si>
  <si>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</si>
  <si>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</si>
  <si>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</si>
  <si>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</si>
  <si>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</si>
  <si>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</si>
  <si>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</si>
  <si>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</si>
  <si>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</si>
  <si>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</si>
  <si>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</si>
  <si>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</si>
  <si>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</si>
  <si>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</si>
  <si>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</si>
  <si>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</si>
  <si>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</si>
  <si>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</si>
  <si>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</si>
  <si>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</si>
  <si>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</si>
  <si>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</si>
  <si>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</si>
  <si>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</si>
  <si>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</si>
  <si>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</si>
  <si>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</si>
  <si>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</si>
  <si>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</si>
  <si>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</si>
  <si>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</si>
  <si>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</si>
  <si>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</si>
  <si>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</si>
  <si>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</si>
  <si>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</si>
  <si>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</si>
  <si>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</si>
  <si>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</si>
  <si>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</si>
  <si>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</si>
  <si>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</si>
  <si>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</si>
  <si>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</si>
  <si>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</si>
  <si>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</si>
  <si>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</si>
  <si>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</si>
  <si>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</si>
  <si>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</si>
  <si>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</si>
  <si>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</si>
  <si>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</si>
  <si>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</si>
  <si>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</si>
  <si>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</si>
  <si>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</si>
  <si>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</si>
  <si>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</si>
  <si>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</si>
  <si>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</si>
  <si>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</si>
  <si>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</si>
  <si>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</si>
  <si>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</si>
  <si>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</si>
  <si>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</si>
  <si>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</si>
  <si>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</si>
  <si>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</si>
  <si>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</si>
  <si>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</si>
  <si>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</si>
  <si>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</si>
  <si>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</si>
  <si>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</si>
  <si>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</si>
  <si>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</si>
  <si>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</si>
  <si>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</si>
  <si>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</si>
  <si>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</si>
  <si>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</si>
  <si>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</si>
  <si>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</si>
  <si>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</si>
  <si>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</si>
  <si>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</si>
  <si>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</si>
  <si>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</si>
  <si>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</si>
  <si>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</si>
  <si>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</si>
  <si>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</si>
  <si>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</si>
  <si>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</si>
  <si>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</si>
  <si>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</si>
  <si>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</si>
  <si>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</si>
  <si>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</si>
  <si>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</si>
  <si>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</si>
  <si>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</si>
  <si>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</si>
  <si>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</si>
  <si>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</si>
  <si>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</si>
  <si>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</si>
  <si>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</si>
  <si>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</si>
  <si>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</si>
  <si>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</si>
  <si>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</si>
  <si>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</si>
  <si>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</si>
  <si>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</si>
  <si>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</si>
  <si>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</si>
  <si>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</si>
  <si>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</si>
  <si>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</si>
  <si>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</si>
  <si>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</si>
  <si>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</si>
  <si>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</si>
  <si>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</si>
  <si>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</si>
  <si>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</si>
  <si>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</si>
  <si>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</si>
  <si>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</si>
  <si>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</si>
  <si>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</si>
  <si>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</si>
  <si>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</si>
  <si>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</si>
  <si>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</si>
  <si>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</si>
  <si>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</si>
  <si>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</si>
  <si>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</si>
  <si>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</si>
  <si>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</si>
  <si>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</si>
  <si>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</si>
  <si>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</si>
  <si>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</si>
  <si>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</si>
  <si>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</si>
  <si>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</si>
  <si>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</si>
  <si>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</si>
  <si>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</si>
  <si>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</si>
  <si>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</si>
  <si>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</si>
  <si>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</si>
  <si>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</si>
  <si>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</si>
  <si>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</si>
  <si>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</si>
  <si>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</si>
  <si>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</si>
  <si>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</si>
  <si>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</si>
  <si>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</si>
  <si>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</si>
  <si>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</si>
  <si>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</si>
  <si>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</si>
  <si>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</si>
  <si>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</si>
  <si>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</si>
  <si>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</si>
  <si>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</si>
  <si>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</si>
  <si>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</si>
  <si>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</si>
  <si>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</si>
  <si>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</si>
  <si>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</si>
  <si>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</si>
  <si>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</si>
  <si>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</si>
  <si>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</si>
  <si>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</si>
  <si>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</si>
  <si>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</si>
  <si>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</si>
  <si>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</si>
  <si>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</si>
  <si>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</si>
  <si>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</si>
  <si>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</si>
  <si>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</si>
  <si>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</si>
  <si>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</si>
  <si>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</si>
  <si>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</si>
  <si>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</si>
  <si>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</si>
  <si>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</si>
  <si>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</si>
  <si>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</si>
  <si>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</si>
  <si>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</si>
  <si>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</si>
  <si>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</si>
  <si>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</si>
  <si>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</si>
  <si>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</si>
  <si>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</si>
  <si>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</si>
  <si>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</si>
  <si>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</si>
  <si>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</si>
  <si>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</si>
  <si>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</si>
  <si>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</si>
  <si>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</si>
  <si>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</si>
  <si>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</si>
  <si>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</si>
  <si>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</si>
  <si>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</si>
  <si>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</si>
  <si>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</si>
  <si>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</si>
  <si>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</si>
  <si>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</si>
  <si>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</si>
  <si>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</si>
  <si>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</si>
  <si>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</si>
  <si>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</si>
  <si>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</si>
  <si>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</si>
  <si>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</si>
  <si>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</si>
  <si>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</si>
  <si>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</si>
  <si>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</si>
  <si>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</si>
  <si>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</si>
  <si>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</si>
  <si>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</si>
  <si>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</si>
  <si>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</si>
  <si>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</si>
  <si>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</si>
  <si>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</si>
  <si>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</si>
  <si>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</si>
  <si>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</si>
  <si>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</si>
  <si>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</si>
  <si>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</si>
  <si>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</si>
  <si>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</si>
  <si>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</si>
  <si>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</si>
  <si>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</si>
  <si>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</si>
  <si>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</si>
  <si>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</si>
  <si>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</si>
  <si>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</si>
  <si>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</si>
  <si>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</si>
  <si>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</si>
  <si>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</si>
  <si>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</si>
  <si>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</si>
  <si>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</si>
  <si>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</si>
  <si>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</si>
  <si>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</si>
  <si>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</si>
  <si>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</si>
  <si>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</si>
  <si>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</si>
  <si>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</si>
  <si>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</si>
  <si>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</si>
  <si>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</si>
  <si>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</si>
  <si>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</si>
  <si>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</si>
  <si>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</si>
  <si>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</si>
  <si>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</si>
  <si>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</si>
  <si>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</si>
  <si>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</si>
  <si>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</si>
  <si>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</si>
  <si>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</si>
  <si>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</si>
  <si>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</si>
  <si>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</si>
  <si>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</si>
  <si>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</si>
  <si>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</si>
  <si>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</si>
  <si>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</si>
  <si>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</si>
  <si>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</si>
  <si>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</si>
  <si>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</si>
  <si>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</si>
  <si>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</si>
  <si>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</si>
  <si>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</si>
  <si>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</si>
  <si>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</si>
  <si>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</si>
  <si>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</si>
  <si>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</si>
  <si>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</si>
  <si>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</si>
  <si>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</si>
  <si>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</si>
  <si>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</si>
  <si>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</si>
  <si>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</si>
  <si>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</si>
  <si>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</si>
  <si>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</si>
  <si>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</si>
  <si>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</si>
  <si>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</si>
  <si>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</si>
  <si>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</si>
  <si>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</si>
  <si>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</si>
  <si>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</si>
  <si>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</si>
  <si>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</si>
  <si>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</si>
  <si>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</si>
  <si>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</si>
  <si>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</si>
  <si>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</si>
  <si>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</si>
  <si>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</si>
  <si>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</si>
  <si>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</si>
  <si>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</si>
  <si>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</si>
  <si>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</si>
  <si>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</si>
  <si>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</si>
  <si>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</si>
  <si>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</si>
  <si>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</si>
  <si>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</si>
  <si>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</si>
  <si>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</si>
  <si>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</si>
  <si>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</si>
  <si>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</si>
  <si>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</si>
  <si>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</si>
  <si>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</si>
  <si>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</si>
  <si>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</si>
  <si>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</si>
  <si>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</si>
  <si>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</si>
  <si>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</si>
  <si>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</si>
  <si>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</si>
  <si>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</si>
  <si>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</si>
  <si>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</si>
  <si>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</si>
  <si>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</si>
  <si>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</si>
  <si>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</si>
  <si>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</si>
  <si>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</si>
  <si>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</si>
  <si>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</si>
  <si>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</si>
  <si>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</si>
  <si>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</si>
  <si>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</si>
  <si>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</si>
  <si>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</si>
  <si>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</si>
  <si>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</si>
  <si>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</si>
  <si>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</si>
  <si>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</si>
  <si>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</si>
  <si>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</si>
  <si>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</si>
  <si>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</si>
  <si>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</si>
  <si>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</si>
  <si>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</si>
  <si>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</si>
  <si>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</si>
  <si>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</si>
  <si>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</si>
  <si>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</si>
  <si>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</si>
  <si>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</si>
  <si>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</si>
  <si>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</si>
  <si>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</si>
  <si>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</si>
  <si>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</si>
  <si>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</si>
  <si>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</si>
  <si>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</si>
  <si>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</si>
  <si>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</si>
  <si>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</si>
  <si>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</si>
  <si>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</si>
  <si>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</si>
  <si>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</si>
  <si>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</si>
  <si>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</si>
  <si>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</si>
  <si>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</si>
  <si>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</si>
  <si>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</si>
  <si>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</si>
  <si>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</si>
  <si>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</si>
  <si>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</si>
  <si>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</si>
  <si>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</si>
  <si>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</si>
  <si>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</si>
  <si>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</si>
  <si>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</si>
  <si>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</si>
  <si>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</si>
  <si>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</si>
  <si>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</si>
  <si>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</si>
  <si>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</si>
  <si>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</si>
  <si>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</si>
  <si>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</si>
  <si>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</si>
  <si>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</si>
  <si>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</si>
  <si>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</si>
  <si>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</si>
  <si>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</si>
  <si>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</si>
  <si>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</si>
  <si>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</si>
  <si>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</si>
  <si>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</si>
  <si>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</si>
  <si>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</si>
  <si>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</si>
  <si>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</si>
  <si>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</si>
  <si>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</si>
  <si>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</si>
  <si>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</si>
  <si>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</si>
  <si>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</si>
  <si>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</si>
  <si>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</si>
  <si>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</si>
  <si>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</si>
  <si>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</si>
  <si>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</si>
  <si>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</si>
  <si>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</si>
  <si>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</si>
  <si>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</si>
  <si>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</si>
  <si>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</si>
  <si>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</si>
  <si>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</si>
  <si>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</si>
  <si>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</si>
  <si>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</si>
  <si>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</si>
  <si>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</si>
  <si>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</si>
  <si>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</si>
  <si>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</si>
  <si>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</si>
  <si>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</si>
  <si>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</si>
  <si>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</si>
  <si>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</si>
  <si>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</si>
  <si>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</si>
  <si>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</si>
  <si>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</si>
  <si>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</si>
  <si>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</si>
  <si>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</si>
  <si>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</si>
  <si>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</si>
  <si>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</si>
  <si>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</si>
  <si>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</si>
  <si>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</si>
  <si>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</si>
  <si>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</si>
  <si>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</si>
  <si>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</si>
  <si>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</si>
  <si>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</si>
  <si>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</si>
  <si>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</si>
  <si>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</si>
  <si>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</si>
  <si>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</si>
  <si>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</si>
  <si>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</si>
  <si>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</si>
  <si>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</si>
  <si>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</si>
  <si>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</si>
  <si>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</si>
  <si>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</si>
  <si>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</si>
  <si>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</si>
  <si>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</si>
  <si>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</si>
  <si>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</si>
  <si>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</si>
  <si>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</si>
  <si>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</si>
  <si>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</si>
  <si>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</si>
  <si>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</si>
  <si>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</si>
  <si>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</si>
  <si>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</si>
  <si>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</si>
  <si>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</si>
  <si>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</si>
  <si>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</si>
  <si>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</si>
  <si>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</si>
  <si>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</si>
  <si>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</si>
  <si>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</si>
  <si>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</si>
  <si>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</si>
  <si>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</si>
  <si>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</si>
  <si>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</si>
  <si>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</si>
  <si>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</si>
  <si>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</si>
  <si>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</si>
  <si>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</si>
  <si>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</si>
  <si>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</si>
  <si>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</si>
  <si>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</si>
  <si>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</si>
  <si>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</si>
  <si>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</si>
  <si>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</si>
  <si>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</si>
  <si>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</si>
  <si>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</si>
  <si>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</si>
  <si>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</si>
  <si>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</si>
  <si>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</si>
  <si>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</si>
  <si>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</si>
  <si>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</si>
  <si>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</si>
  <si>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</si>
  <si>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</si>
  <si>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</si>
  <si>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</si>
  <si>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</si>
  <si>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</si>
  <si>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</si>
  <si>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</si>
  <si>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</si>
  <si>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</si>
  <si>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</si>
  <si>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</si>
  <si>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</si>
  <si>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</si>
  <si>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</si>
  <si>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</si>
  <si>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</si>
  <si>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</si>
  <si>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</si>
  <si>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</si>
  <si>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</si>
  <si>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</si>
  <si>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</si>
  <si>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</si>
  <si>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</si>
  <si>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</si>
  <si>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</si>
  <si>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</si>
  <si>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</si>
  <si>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</si>
  <si>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</si>
  <si>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</si>
  <si>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</si>
  <si>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</si>
  <si>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</si>
  <si>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</si>
  <si>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</si>
  <si>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</si>
  <si>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</si>
  <si>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</si>
  <si>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</si>
  <si>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</si>
  <si>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</si>
  <si>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</si>
  <si>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</si>
  <si>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</si>
  <si>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</si>
  <si>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</si>
  <si>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</si>
  <si>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</si>
  <si>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</si>
  <si>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</si>
  <si>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</si>
  <si>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</si>
  <si>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</si>
  <si>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</si>
  <si>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</si>
  <si>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</si>
  <si>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</si>
  <si>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</si>
  <si>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</si>
  <si>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</si>
  <si>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</si>
  <si>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</si>
  <si>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</si>
  <si>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</si>
  <si>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</si>
  <si>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</si>
  <si>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</si>
  <si>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</si>
  <si>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</si>
  <si>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</si>
  <si>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</si>
  <si>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</si>
  <si>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</si>
  <si>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</si>
  <si>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</si>
  <si>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</si>
  <si>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</si>
  <si>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</si>
  <si>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</si>
  <si>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</si>
  <si>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</si>
  <si>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</si>
  <si>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</si>
  <si>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</si>
  <si>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</si>
  <si>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</si>
  <si>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</si>
  <si>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</si>
  <si>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</si>
  <si>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</si>
  <si>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</si>
  <si>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</si>
  <si>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</si>
  <si>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</si>
  <si>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</si>
  <si>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</si>
  <si>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</si>
  <si>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</si>
  <si>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</si>
  <si>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</si>
  <si>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</si>
  <si>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</si>
  <si>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</si>
  <si>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</si>
  <si>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</si>
  <si>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</si>
  <si>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</si>
  <si>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</si>
  <si>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</si>
  <si>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</si>
  <si>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</si>
  <si>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</si>
  <si>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</si>
  <si>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</si>
  <si>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</si>
  <si>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</si>
  <si>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</si>
  <si>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</si>
  <si>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</si>
  <si>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</si>
  <si>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</si>
  <si>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</si>
  <si>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</si>
  <si>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</si>
  <si>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</si>
  <si>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</si>
  <si>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</si>
  <si>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</si>
  <si>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</si>
  <si>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</si>
  <si>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</si>
  <si>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</si>
  <si>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</si>
  <si>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</si>
  <si>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</si>
  <si>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</si>
  <si>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</si>
  <si>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</si>
  <si>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</si>
  <si>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</si>
  <si>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</si>
  <si>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</si>
  <si>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</si>
  <si>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</si>
  <si>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</si>
  <si>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</si>
  <si>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</si>
  <si>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</si>
  <si>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</si>
  <si>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</si>
  <si>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</si>
  <si>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</si>
  <si>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</si>
  <si>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</si>
  <si>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</si>
  <si>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</si>
  <si>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</si>
  <si>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</si>
  <si>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</si>
  <si>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</si>
  <si>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</si>
  <si>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</si>
  <si>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</si>
  <si>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</si>
  <si>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</si>
  <si>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</si>
  <si>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</si>
  <si>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</si>
  <si>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</si>
  <si>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</si>
  <si>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</si>
  <si>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</si>
  <si>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</si>
  <si>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</si>
  <si>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</si>
  <si>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</si>
  <si>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</si>
  <si>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</si>
  <si>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</si>
  <si>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</si>
  <si>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</si>
  <si>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</si>
  <si>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</si>
  <si>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</si>
  <si>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</si>
  <si>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</si>
  <si>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</si>
  <si>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</si>
  <si>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</si>
  <si>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</si>
  <si>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</si>
  <si>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</si>
  <si>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</si>
  <si>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</si>
  <si>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</si>
  <si>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</si>
  <si>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</si>
  <si>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</si>
  <si>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</si>
  <si>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</si>
  <si>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</si>
  <si>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</si>
  <si>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</si>
  <si>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</si>
  <si>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</si>
  <si>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</si>
  <si>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</si>
  <si>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</si>
  <si>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</si>
  <si>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</si>
  <si>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</si>
  <si>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</si>
  <si>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</si>
  <si>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</si>
  <si>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</si>
  <si>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</si>
  <si>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</si>
  <si>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</si>
  <si>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</si>
  <si>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</si>
  <si>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</si>
  <si>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</si>
  <si>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</si>
  <si>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</si>
  <si>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</si>
  <si>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</si>
  <si>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</si>
  <si>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</si>
  <si>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</si>
  <si>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</si>
  <si>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</si>
  <si>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</si>
  <si>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</si>
  <si>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</si>
  <si>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</si>
  <si>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</si>
  <si>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</si>
  <si>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</si>
  <si>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</si>
  <si>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</si>
  <si>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</si>
  <si>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</si>
  <si>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</si>
  <si>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</si>
  <si>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</si>
  <si>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</si>
  <si>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</si>
  <si>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</si>
  <si>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</si>
  <si>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</si>
  <si>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</si>
  <si>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</si>
  <si>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</si>
  <si>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</si>
  <si>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</si>
  <si>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</si>
  <si>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</si>
  <si>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</si>
  <si>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</si>
  <si>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</si>
  <si>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</si>
  <si>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</si>
  <si>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</si>
  <si>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</si>
  <si>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</si>
  <si>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</si>
  <si>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</si>
  <si>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</si>
  <si>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</si>
  <si>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</si>
  <si>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</si>
  <si>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</si>
  <si>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</si>
  <si>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</si>
  <si>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</si>
  <si>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</si>
  <si>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</si>
  <si>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</si>
  <si>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</si>
  <si>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</si>
  <si>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</si>
  <si>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</si>
  <si>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</si>
  <si>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</si>
  <si>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</si>
  <si>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</si>
  <si>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</si>
  <si>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</si>
  <si>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</si>
  <si>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</si>
  <si>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</si>
  <si>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</si>
  <si>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</si>
  <si>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</si>
  <si>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</si>
  <si>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</si>
  <si>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</si>
  <si>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</si>
  <si>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</si>
  <si>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</si>
  <si>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</si>
  <si>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</si>
  <si>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</si>
  <si>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</si>
  <si>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</si>
  <si>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</si>
  <si>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</si>
  <si>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</si>
  <si>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</si>
  <si>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</si>
  <si>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</si>
  <si>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</si>
  <si>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</si>
  <si>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</si>
  <si>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</si>
  <si>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</si>
  <si>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</si>
  <si>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</si>
  <si>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</si>
  <si>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</si>
  <si>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</si>
  <si>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</si>
  <si>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</si>
  <si>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</si>
  <si>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</si>
  <si>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</si>
  <si>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</si>
  <si>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</si>
  <si>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</si>
  <si>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</si>
  <si>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</si>
  <si>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</si>
  <si>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</si>
  <si>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</si>
  <si>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</si>
  <si>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</si>
  <si>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</si>
  <si>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</si>
  <si>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</si>
  <si>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</si>
  <si>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</si>
  <si>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</si>
  <si>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</si>
  <si>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</si>
  <si>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</si>
  <si>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</si>
  <si>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</si>
  <si>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</si>
  <si>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</si>
  <si>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</si>
  <si>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</si>
  <si>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</si>
  <si>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</si>
  <si>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</si>
  <si>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</si>
  <si>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</si>
  <si>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</si>
  <si>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</si>
  <si>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</si>
  <si>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</si>
  <si>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</si>
  <si>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</si>
  <si>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</si>
  <si>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</si>
  <si>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</si>
  <si>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</si>
  <si>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</si>
  <si>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</si>
  <si>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</si>
  <si>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</si>
  <si>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</si>
  <si>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</si>
  <si>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</si>
  <si>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</si>
  <si>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</si>
  <si>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</si>
  <si>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</si>
  <si>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</si>
  <si>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</si>
  <si>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</si>
  <si>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</si>
  <si>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</si>
  <si>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</si>
  <si>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</si>
  <si>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</si>
  <si>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</si>
  <si>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</si>
  <si>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</si>
  <si>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</si>
  <si>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</si>
  <si>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</si>
  <si>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</si>
  <si>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</si>
  <si>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</si>
  <si>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</si>
  <si>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</si>
  <si>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</si>
  <si>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</si>
  <si>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</si>
  <si>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</si>
  <si>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</si>
  <si>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</si>
  <si>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</si>
  <si>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</si>
  <si>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</si>
  <si>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</si>
  <si>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</si>
  <si>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</si>
  <si>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</si>
  <si>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</si>
  <si>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</si>
  <si>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</si>
  <si>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</si>
  <si>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</si>
  <si>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</si>
  <si>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</si>
  <si>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</si>
  <si>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</si>
  <si>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</si>
  <si>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</si>
  <si>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</si>
  <si>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</si>
  <si>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kw: wool (CSIRO)</t>
  </si>
  <si>
    <t>C(K,29)</t>
  </si>
  <si>
    <t>kw: wool (for MU function)</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</si>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</sst>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81</xdr:row>
      <xdr:rowOff>47625</xdr:rowOff>
    </xdr:from>
    <xdr:to>
      <xdr:col>16</xdr:col>
      <xdr:colOff>226218</xdr:colOff>
      <xdr:row>87</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161</xdr:row>
      <xdr:rowOff>26987</xdr:rowOff>
    </xdr:from>
    <xdr:to>
      <xdr:col>13</xdr:col>
      <xdr:colOff>336549</xdr:colOff>
      <xdr:row>165</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174</xdr:row>
      <xdr:rowOff>142876</xdr:rowOff>
    </xdr:from>
    <xdr:to>
      <xdr:col>13</xdr:col>
      <xdr:colOff>113505</xdr:colOff>
      <xdr:row>179</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2208</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2351</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2361</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2352</v>
      </c>
      <c r="G21" s="387" t="s">
        <v>2354</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2360</v>
      </c>
      <c r="G23" s="94"/>
      <c r="H23" s="94"/>
      <c r="I23" s="94"/>
      <c r="J23" s="94"/>
      <c r="K23" s="350" t="s">
        <v>2354</v>
      </c>
      <c r="L23" s="94"/>
      <c r="M23" s="94"/>
      <c r="N23" s="94"/>
      <c r="O23" s="94"/>
      <c r="P23" s="350" t="s">
        <v>2355</v>
      </c>
      <c r="Q23" s="94"/>
      <c r="R23" s="94"/>
      <c r="S23" s="94"/>
      <c r="T23" s="94"/>
      <c r="U23" s="94"/>
      <c r="V23" s="94"/>
      <c r="W23" s="73"/>
      <c r="X23" s="57"/>
      <c r="Y23" s="45"/>
      <c r="Z23" s="45"/>
      <c r="AA23" s="45"/>
    </row>
    <row r="24" spans="1:27" ht="60" outlineLevel="3" x14ac:dyDescent="0.25">
      <c r="A24" s="45"/>
      <c r="B24" s="54"/>
      <c r="C24" s="73"/>
      <c r="D24" s="73"/>
      <c r="E24" s="76"/>
      <c r="F24" s="354" t="s">
        <v>2353</v>
      </c>
      <c r="G24" s="353" t="s">
        <v>2354</v>
      </c>
      <c r="H24" s="76"/>
      <c r="I24" s="76"/>
      <c r="J24" s="76"/>
      <c r="K24" s="354" t="s">
        <v>2356</v>
      </c>
      <c r="L24" s="351">
        <v>5.0000000000000004E-6</v>
      </c>
      <c r="M24" s="76"/>
      <c r="N24" s="76"/>
      <c r="O24" s="76"/>
      <c r="P24" s="354" t="s">
        <v>2357</v>
      </c>
      <c r="Q24" s="351">
        <v>0.7</v>
      </c>
      <c r="R24" s="76"/>
      <c r="S24" s="76"/>
      <c r="T24" s="76"/>
      <c r="U24" s="76"/>
      <c r="V24" s="76"/>
      <c r="W24" s="73"/>
      <c r="X24" s="57"/>
      <c r="Y24" s="45"/>
      <c r="Z24" s="45"/>
      <c r="AA24" s="45"/>
    </row>
    <row r="25" spans="1:27" outlineLevel="3" x14ac:dyDescent="0.25">
      <c r="A25" s="45"/>
      <c r="B25" s="54"/>
      <c r="C25" s="73"/>
      <c r="D25" s="73"/>
      <c r="E25" s="76"/>
      <c r="F25" s="76"/>
      <c r="G25" s="353" t="s">
        <v>2355</v>
      </c>
      <c r="H25" s="76"/>
      <c r="I25" s="76"/>
      <c r="J25" s="76"/>
      <c r="K25" s="76"/>
      <c r="L25" s="76"/>
      <c r="M25" s="76"/>
      <c r="N25" s="76"/>
      <c r="O25" s="76"/>
      <c r="P25" s="76" t="s">
        <v>2358</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2328</v>
      </c>
      <c r="I36" t="s">
        <v>2329</v>
      </c>
      <c r="K36" t="s">
        <v>2738</v>
      </c>
      <c r="M36" t="s">
        <v>2739</v>
      </c>
    </row>
    <row r="37" spans="1:27" x14ac:dyDescent="0.25">
      <c r="G37" s="338" t="s">
        <v>4</v>
      </c>
      <c r="I37" s="338" t="s">
        <v>2330</v>
      </c>
      <c r="K37" s="338" t="s">
        <v>49</v>
      </c>
      <c r="M37" s="432" t="s">
        <v>2740</v>
      </c>
    </row>
    <row r="38" spans="1:27" x14ac:dyDescent="0.25">
      <c r="G38" s="339" t="s">
        <v>2322</v>
      </c>
      <c r="I38" s="339" t="s">
        <v>2597</v>
      </c>
      <c r="K38" s="339" t="s">
        <v>2947</v>
      </c>
      <c r="M38" s="433" t="s">
        <v>2741</v>
      </c>
    </row>
    <row r="39" spans="1:27" ht="45" x14ac:dyDescent="0.25">
      <c r="G39" s="339" t="s">
        <v>10</v>
      </c>
      <c r="I39" s="339" t="s">
        <v>4</v>
      </c>
      <c r="K39" s="339" t="s">
        <v>2730</v>
      </c>
      <c r="M39" s="433" t="s">
        <v>2742</v>
      </c>
    </row>
    <row r="40" spans="1:27" ht="30" x14ac:dyDescent="0.25">
      <c r="G40" t="s">
        <v>67</v>
      </c>
      <c r="H40" s="343"/>
      <c r="I40" s="339" t="s">
        <v>2322</v>
      </c>
      <c r="K40" s="339" t="s">
        <v>2731</v>
      </c>
      <c r="M40" s="434" t="s">
        <v>2743</v>
      </c>
    </row>
    <row r="41" spans="1:27" x14ac:dyDescent="0.25">
      <c r="G41" s="339" t="s">
        <v>68</v>
      </c>
      <c r="I41" s="339" t="s">
        <v>10</v>
      </c>
      <c r="K41" s="340" t="s">
        <v>2948</v>
      </c>
    </row>
    <row r="42" spans="1:27" x14ac:dyDescent="0.25">
      <c r="G42" s="339" t="s">
        <v>69</v>
      </c>
      <c r="I42" s="339" t="s">
        <v>67</v>
      </c>
    </row>
    <row r="43" spans="1:27" x14ac:dyDescent="0.25">
      <c r="G43" s="339" t="s">
        <v>7</v>
      </c>
      <c r="I43" s="339" t="s">
        <v>68</v>
      </c>
    </row>
    <row r="44" spans="1:27" x14ac:dyDescent="0.25">
      <c r="G44" s="339" t="s">
        <v>3248</v>
      </c>
      <c r="I44" s="339" t="s">
        <v>2331</v>
      </c>
    </row>
    <row r="45" spans="1:27" x14ac:dyDescent="0.25">
      <c r="G45" s="339" t="s">
        <v>6</v>
      </c>
      <c r="I45" s="339" t="s">
        <v>114</v>
      </c>
    </row>
    <row r="46" spans="1:27" x14ac:dyDescent="0.25">
      <c r="G46" s="339" t="s">
        <v>2326</v>
      </c>
      <c r="I46" s="339" t="s">
        <v>69</v>
      </c>
    </row>
    <row r="47" spans="1:27" x14ac:dyDescent="0.25">
      <c r="G47" s="339" t="s">
        <v>79</v>
      </c>
      <c r="I47" s="339" t="s">
        <v>7</v>
      </c>
    </row>
    <row r="48" spans="1:27" x14ac:dyDescent="0.25">
      <c r="G48" s="339" t="s">
        <v>9</v>
      </c>
      <c r="I48" s="339" t="s">
        <v>121</v>
      </c>
    </row>
    <row r="49" spans="7:9" x14ac:dyDescent="0.25">
      <c r="G49" s="339" t="s">
        <v>2325</v>
      </c>
      <c r="I49" s="339" t="s">
        <v>3248</v>
      </c>
    </row>
    <row r="50" spans="7:9" x14ac:dyDescent="0.25">
      <c r="G50" s="339" t="s">
        <v>70</v>
      </c>
      <c r="I50" s="339" t="s">
        <v>6</v>
      </c>
    </row>
    <row r="51" spans="7:9" x14ac:dyDescent="0.25">
      <c r="G51" s="339" t="s">
        <v>5</v>
      </c>
      <c r="I51" s="339" t="s">
        <v>2326</v>
      </c>
    </row>
    <row r="52" spans="7:9" x14ac:dyDescent="0.25">
      <c r="G52" s="339" t="s">
        <v>2324</v>
      </c>
      <c r="I52" s="339" t="s">
        <v>79</v>
      </c>
    </row>
    <row r="53" spans="7:9" x14ac:dyDescent="0.25">
      <c r="G53" s="339" t="s">
        <v>8</v>
      </c>
      <c r="I53" s="339" t="s">
        <v>9</v>
      </c>
    </row>
    <row r="54" spans="7:9" x14ac:dyDescent="0.25">
      <c r="G54" s="340" t="s">
        <v>2323</v>
      </c>
      <c r="I54" s="339" t="s">
        <v>2325</v>
      </c>
    </row>
    <row r="55" spans="7:9" x14ac:dyDescent="0.25">
      <c r="I55" s="339" t="s">
        <v>2332</v>
      </c>
    </row>
    <row r="56" spans="7:9" x14ac:dyDescent="0.25">
      <c r="I56" s="339" t="s">
        <v>2583</v>
      </c>
    </row>
    <row r="57" spans="7:9" x14ac:dyDescent="0.25">
      <c r="I57" s="339" t="s">
        <v>2333</v>
      </c>
    </row>
    <row r="58" spans="7:9" x14ac:dyDescent="0.25">
      <c r="I58" s="339" t="s">
        <v>113</v>
      </c>
    </row>
    <row r="59" spans="7:9" x14ac:dyDescent="0.25">
      <c r="I59" s="339" t="s">
        <v>2334</v>
      </c>
    </row>
    <row r="60" spans="7:9" x14ac:dyDescent="0.25">
      <c r="I60" s="339" t="s">
        <v>115</v>
      </c>
    </row>
    <row r="61" spans="7:9" x14ac:dyDescent="0.25">
      <c r="I61" s="339" t="s">
        <v>70</v>
      </c>
    </row>
    <row r="62" spans="7:9" x14ac:dyDescent="0.25">
      <c r="I62" s="339" t="s">
        <v>5</v>
      </c>
    </row>
    <row r="63" spans="7:9" x14ac:dyDescent="0.25">
      <c r="I63" s="339" t="s">
        <v>2324</v>
      </c>
    </row>
    <row r="64" spans="7:9" x14ac:dyDescent="0.25">
      <c r="I64" s="339" t="s">
        <v>2335</v>
      </c>
    </row>
    <row r="65" spans="9:9" x14ac:dyDescent="0.25">
      <c r="I65" s="339" t="s">
        <v>116</v>
      </c>
    </row>
    <row r="66" spans="9:9" x14ac:dyDescent="0.25">
      <c r="I66" s="339" t="s">
        <v>8</v>
      </c>
    </row>
    <row r="67" spans="9:9" x14ac:dyDescent="0.25">
      <c r="I67" s="340" t="s">
        <v>2323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Y86"/>
  <sheetViews>
    <sheetView topLeftCell="A42" workbookViewId="0">
      <selection activeCell="E50" sqref="E50:E6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3053</v>
      </c>
    </row>
    <row r="9" spans="1:3" x14ac:dyDescent="0.25">
      <c r="A9" s="341" t="str">
        <f>General!G37</f>
        <v>b</v>
      </c>
      <c r="B9">
        <v>680</v>
      </c>
      <c r="C9" s="1" t="s">
        <v>2925</v>
      </c>
    </row>
    <row r="10" spans="1:3" x14ac:dyDescent="0.25">
      <c r="A10" s="341" t="str">
        <f>General!G38</f>
        <v>bd</v>
      </c>
      <c r="B10">
        <v>680</v>
      </c>
      <c r="C10" s="1" t="s">
        <v>2925</v>
      </c>
    </row>
    <row r="11" spans="1:3" x14ac:dyDescent="0.25">
      <c r="A11" s="341" t="str">
        <f>General!G39</f>
        <v>f</v>
      </c>
      <c r="B11">
        <v>680</v>
      </c>
      <c r="C11" s="1" t="s">
        <v>2925</v>
      </c>
    </row>
    <row r="12" spans="1:3" x14ac:dyDescent="0.25">
      <c r="A12" s="341" t="str">
        <f>General!G40</f>
        <v>h</v>
      </c>
      <c r="B12">
        <v>680</v>
      </c>
      <c r="C12" s="1" t="s">
        <v>2925</v>
      </c>
    </row>
    <row r="13" spans="1:3" x14ac:dyDescent="0.25">
      <c r="A13" s="341" t="str">
        <f>General!G41</f>
        <v>i</v>
      </c>
      <c r="B13">
        <v>680</v>
      </c>
      <c r="C13" s="1" t="s">
        <v>2925</v>
      </c>
    </row>
    <row r="14" spans="1:3" x14ac:dyDescent="0.25">
      <c r="A14" s="341" t="str">
        <f>General!G42</f>
        <v>k</v>
      </c>
      <c r="B14">
        <v>680</v>
      </c>
      <c r="C14" s="1" t="s">
        <v>2925</v>
      </c>
    </row>
    <row r="15" spans="1:3" x14ac:dyDescent="0.25">
      <c r="A15" s="341" t="str">
        <f>General!G43</f>
        <v>l</v>
      </c>
      <c r="B15">
        <v>680</v>
      </c>
      <c r="C15" s="1" t="s">
        <v>2925</v>
      </c>
    </row>
    <row r="16" spans="1:3" x14ac:dyDescent="0.25">
      <c r="A16" s="341" t="str">
        <f>General!G44</f>
        <v>ms</v>
      </c>
      <c r="B16">
        <v>680</v>
      </c>
      <c r="C16" s="1" t="s">
        <v>2925</v>
      </c>
    </row>
    <row r="17" spans="1:3" x14ac:dyDescent="0.25">
      <c r="A17" s="341" t="str">
        <f>General!G45</f>
        <v>o</v>
      </c>
      <c r="B17">
        <v>680</v>
      </c>
      <c r="C17" s="1" t="s">
        <v>2925</v>
      </c>
    </row>
    <row r="18" spans="1:3" x14ac:dyDescent="0.25">
      <c r="A18" s="341" t="str">
        <f>General!G46</f>
        <v>od</v>
      </c>
      <c r="B18">
        <v>680</v>
      </c>
      <c r="C18" s="1" t="s">
        <v>2925</v>
      </c>
    </row>
    <row r="19" spans="1:3" x14ac:dyDescent="0.25">
      <c r="A19" s="341" t="str">
        <f>General!G47</f>
        <v>of</v>
      </c>
      <c r="B19">
        <v>680</v>
      </c>
      <c r="C19" s="1" t="s">
        <v>2925</v>
      </c>
    </row>
    <row r="20" spans="1:3" x14ac:dyDescent="0.25">
      <c r="A20" s="341" t="str">
        <f>General!G48</f>
        <v>r</v>
      </c>
      <c r="B20">
        <v>680</v>
      </c>
      <c r="C20" s="1" t="s">
        <v>2925</v>
      </c>
    </row>
    <row r="21" spans="1:3" x14ac:dyDescent="0.25">
      <c r="A21" s="341" t="str">
        <f>General!G49</f>
        <v>rd</v>
      </c>
      <c r="B21">
        <v>680</v>
      </c>
      <c r="C21" s="1" t="s">
        <v>2925</v>
      </c>
    </row>
    <row r="22" spans="1:3" x14ac:dyDescent="0.25">
      <c r="A22" s="341" t="str">
        <f>General!G50</f>
        <v>v</v>
      </c>
      <c r="B22">
        <v>680</v>
      </c>
      <c r="C22" s="1" t="s">
        <v>2925</v>
      </c>
    </row>
    <row r="23" spans="1:3" x14ac:dyDescent="0.25">
      <c r="A23" s="341" t="str">
        <f>General!G51</f>
        <v>w</v>
      </c>
      <c r="B23">
        <v>680</v>
      </c>
      <c r="C23" s="1" t="s">
        <v>2925</v>
      </c>
    </row>
    <row r="24" spans="1:3" x14ac:dyDescent="0.25">
      <c r="A24" s="341" t="str">
        <f>General!G52</f>
        <v>wd</v>
      </c>
      <c r="B24">
        <v>680</v>
      </c>
      <c r="C24" s="1" t="s">
        <v>2925</v>
      </c>
    </row>
    <row r="25" spans="1:3" x14ac:dyDescent="0.25">
      <c r="A25" s="341" t="str">
        <f>General!G53</f>
        <v>z</v>
      </c>
      <c r="B25">
        <v>680</v>
      </c>
      <c r="C25" s="1" t="s">
        <v>2925</v>
      </c>
    </row>
    <row r="26" spans="1:3" x14ac:dyDescent="0.25">
      <c r="A26" s="341" t="str">
        <f>General!G54</f>
        <v>zd</v>
      </c>
      <c r="B26">
        <v>680</v>
      </c>
      <c r="C26" s="1" t="s">
        <v>2925</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5" x14ac:dyDescent="0.25">
      <c r="A33" t="s">
        <v>15</v>
      </c>
      <c r="B33">
        <v>35</v>
      </c>
      <c r="C33" s="1" t="s">
        <v>17</v>
      </c>
    </row>
    <row r="34" spans="1:25" ht="6" customHeight="1" x14ac:dyDescent="0.25"/>
    <row r="35" spans="1:25" x14ac:dyDescent="0.25">
      <c r="A35" t="s">
        <v>16</v>
      </c>
      <c r="B35">
        <v>15</v>
      </c>
      <c r="C35" s="1" t="s">
        <v>17</v>
      </c>
    </row>
    <row r="37" spans="1:25" x14ac:dyDescent="0.25">
      <c r="A37" s="3" t="s">
        <v>91</v>
      </c>
    </row>
    <row r="38" spans="1:25" x14ac:dyDescent="0.25">
      <c r="A38" s="6" t="s">
        <v>90</v>
      </c>
      <c r="B38" s="6">
        <v>15</v>
      </c>
      <c r="C38" s="1" t="s">
        <v>17</v>
      </c>
    </row>
    <row r="39" spans="1:25" ht="6.6" customHeight="1" x14ac:dyDescent="0.25">
      <c r="A39" s="3"/>
    </row>
    <row r="40" spans="1:25" x14ac:dyDescent="0.25">
      <c r="A40" s="6" t="s">
        <v>89</v>
      </c>
      <c r="B40" s="6">
        <v>20</v>
      </c>
      <c r="C40" s="1" t="s">
        <v>17</v>
      </c>
    </row>
    <row r="41" spans="1:25" ht="9" customHeight="1" x14ac:dyDescent="0.25"/>
    <row r="42" spans="1:25" ht="15" customHeight="1" x14ac:dyDescent="0.25">
      <c r="A42" s="3" t="s">
        <v>65</v>
      </c>
    </row>
    <row r="43" spans="1:25" x14ac:dyDescent="0.25">
      <c r="A43" t="s">
        <v>75</v>
      </c>
      <c r="B43">
        <v>2</v>
      </c>
    </row>
    <row r="45" spans="1:25" x14ac:dyDescent="0.25">
      <c r="A45" t="s">
        <v>87</v>
      </c>
      <c r="B45" s="385">
        <f>MIN(364,INT((C45 - DATE(YEAR(C45),1,1))))</f>
        <v>226</v>
      </c>
      <c r="C45" s="4">
        <v>43692</v>
      </c>
    </row>
    <row r="47" spans="1:25" x14ac:dyDescent="0.25">
      <c r="A47" s="1" t="s">
        <v>2285</v>
      </c>
      <c r="B47">
        <v>50</v>
      </c>
      <c r="K47" s="1" t="s">
        <v>2286</v>
      </c>
    </row>
    <row r="48" spans="1:25" x14ac:dyDescent="0.25">
      <c r="A48" s="3"/>
      <c r="K48" s="615" t="s">
        <v>2336</v>
      </c>
      <c r="L48" s="615"/>
      <c r="M48" s="615"/>
      <c r="N48" s="615"/>
      <c r="O48" s="615"/>
      <c r="P48" s="615" t="s">
        <v>2340</v>
      </c>
      <c r="Q48" s="615"/>
      <c r="R48" s="615"/>
      <c r="S48" s="615"/>
      <c r="T48" s="615"/>
      <c r="U48" s="615" t="s">
        <v>2341</v>
      </c>
      <c r="V48" s="615"/>
      <c r="W48" s="615"/>
      <c r="X48" s="615"/>
      <c r="Y48" s="615"/>
    </row>
    <row r="49" spans="1:25" x14ac:dyDescent="0.25">
      <c r="A49" s="3"/>
      <c r="J49" s="1" t="s">
        <v>2342</v>
      </c>
      <c r="K49" t="s">
        <v>2337</v>
      </c>
      <c r="L49" t="s">
        <v>2337</v>
      </c>
      <c r="M49" t="s">
        <v>2337</v>
      </c>
      <c r="N49" t="s">
        <v>2337</v>
      </c>
      <c r="O49" t="s">
        <v>2337</v>
      </c>
      <c r="P49" t="s">
        <v>2339</v>
      </c>
      <c r="Q49" t="s">
        <v>2339</v>
      </c>
      <c r="R49" t="s">
        <v>2339</v>
      </c>
      <c r="S49" t="s">
        <v>2339</v>
      </c>
      <c r="T49" t="s">
        <v>2339</v>
      </c>
      <c r="U49" t="s">
        <v>2338</v>
      </c>
      <c r="V49" t="s">
        <v>2338</v>
      </c>
      <c r="W49" t="s">
        <v>2338</v>
      </c>
      <c r="X49" t="s">
        <v>2338</v>
      </c>
      <c r="Y49" t="s">
        <v>2338</v>
      </c>
    </row>
    <row r="50" spans="1:25" x14ac:dyDescent="0.25">
      <c r="A50" t="s">
        <v>66</v>
      </c>
      <c r="B50" t="s">
        <v>2287</v>
      </c>
      <c r="C50" t="s">
        <v>71</v>
      </c>
      <c r="D50" t="s">
        <v>72</v>
      </c>
      <c r="E50" t="s">
        <v>3288</v>
      </c>
      <c r="F50" t="s">
        <v>73</v>
      </c>
      <c r="G50" t="s">
        <v>74</v>
      </c>
      <c r="H50" t="s">
        <v>80</v>
      </c>
      <c r="J50" s="1" t="s">
        <v>2284</v>
      </c>
      <c r="K50">
        <v>10</v>
      </c>
      <c r="L50">
        <v>30</v>
      </c>
      <c r="M50">
        <v>50</v>
      </c>
      <c r="N50">
        <v>70</v>
      </c>
      <c r="O50">
        <v>90</v>
      </c>
      <c r="P50">
        <v>10</v>
      </c>
      <c r="Q50">
        <v>30</v>
      </c>
      <c r="R50">
        <v>50</v>
      </c>
      <c r="S50">
        <v>70</v>
      </c>
      <c r="T50">
        <v>90</v>
      </c>
      <c r="U50">
        <v>10</v>
      </c>
      <c r="V50">
        <v>30</v>
      </c>
      <c r="W50">
        <v>50</v>
      </c>
      <c r="X50">
        <v>70</v>
      </c>
      <c r="Y50">
        <v>90</v>
      </c>
    </row>
    <row r="51" spans="1:25" x14ac:dyDescent="0.25">
      <c r="A51" s="341" t="str">
        <f>General!G37</f>
        <v>b</v>
      </c>
      <c r="B51" s="383">
        <v>0.1</v>
      </c>
      <c r="C51" s="383">
        <v>0.7</v>
      </c>
      <c r="D51" s="382">
        <f t="shared" ref="D51:D64" si="0">1-C51</f>
        <v>0.30000000000000004</v>
      </c>
      <c r="E51" s="384" t="b">
        <v>1</v>
      </c>
      <c r="F51" s="384">
        <v>0.15</v>
      </c>
      <c r="G51" s="384">
        <v>13.45</v>
      </c>
      <c r="H51" s="384">
        <f>0.86*1.05</f>
        <v>0.90300000000000002</v>
      </c>
      <c r="J51" t="str">
        <f t="shared" ref="J51:J68" si="1">A51</f>
        <v>b</v>
      </c>
      <c r="K51" s="349">
        <v>246</v>
      </c>
      <c r="L51" s="349">
        <v>282</v>
      </c>
      <c r="M51" s="349">
        <v>305</v>
      </c>
      <c r="N51" s="349">
        <v>332</v>
      </c>
      <c r="O51" s="349">
        <v>368</v>
      </c>
      <c r="P51" s="344">
        <v>0</v>
      </c>
      <c r="Q51" s="344">
        <v>0</v>
      </c>
      <c r="R51" s="344">
        <v>0</v>
      </c>
      <c r="S51" s="344">
        <v>0</v>
      </c>
      <c r="T51" s="344">
        <v>0</v>
      </c>
      <c r="U51" s="344">
        <f>W51*0.65</f>
        <v>97.5</v>
      </c>
      <c r="V51" s="344">
        <f>W51*0.8</f>
        <v>120</v>
      </c>
      <c r="W51" s="344">
        <v>150</v>
      </c>
      <c r="X51" s="344">
        <f>W51*1.2</f>
        <v>180</v>
      </c>
      <c r="Y51" s="344">
        <f>W51*1.35</f>
        <v>202.5</v>
      </c>
    </row>
    <row r="52" spans="1:25" x14ac:dyDescent="0.25">
      <c r="A52" s="341" t="str">
        <f>General!G38</f>
        <v>bd</v>
      </c>
      <c r="B52" s="380">
        <f t="shared" ref="B52:H52" si="2">B51</f>
        <v>0.1</v>
      </c>
      <c r="C52" s="380">
        <f t="shared" si="2"/>
        <v>0.7</v>
      </c>
      <c r="D52" s="380">
        <f t="shared" si="2"/>
        <v>0.30000000000000004</v>
      </c>
      <c r="E52" s="384" t="b">
        <v>1</v>
      </c>
      <c r="F52" s="380">
        <f t="shared" si="2"/>
        <v>0.15</v>
      </c>
      <c r="G52" s="380">
        <f t="shared" si="2"/>
        <v>13.45</v>
      </c>
      <c r="H52" s="380">
        <f t="shared" si="2"/>
        <v>0.90300000000000002</v>
      </c>
      <c r="J52" t="str">
        <f t="shared" si="1"/>
        <v>bd</v>
      </c>
      <c r="K52" s="380">
        <f>K51</f>
        <v>246</v>
      </c>
      <c r="L52" s="380">
        <f t="shared" ref="L52:O52" si="3">L51</f>
        <v>282</v>
      </c>
      <c r="M52" s="380">
        <f t="shared" si="3"/>
        <v>305</v>
      </c>
      <c r="N52" s="380">
        <f t="shared" si="3"/>
        <v>332</v>
      </c>
      <c r="O52" s="380">
        <f t="shared" si="3"/>
        <v>368</v>
      </c>
      <c r="P52" s="380">
        <f t="shared" ref="P52:Y52" si="4">P51</f>
        <v>0</v>
      </c>
      <c r="Q52" s="380">
        <f t="shared" ref="Q52:T52" si="5">Q51</f>
        <v>0</v>
      </c>
      <c r="R52" s="380">
        <f t="shared" si="5"/>
        <v>0</v>
      </c>
      <c r="S52" s="380">
        <f t="shared" si="5"/>
        <v>0</v>
      </c>
      <c r="T52" s="380">
        <f t="shared" si="5"/>
        <v>0</v>
      </c>
      <c r="U52" s="380">
        <f t="shared" si="4"/>
        <v>97.5</v>
      </c>
      <c r="V52" s="380">
        <f t="shared" ref="V52:X52" si="6">V51</f>
        <v>120</v>
      </c>
      <c r="W52" s="380">
        <f t="shared" si="4"/>
        <v>150</v>
      </c>
      <c r="X52" s="380">
        <f t="shared" si="6"/>
        <v>180</v>
      </c>
      <c r="Y52" s="380">
        <f t="shared" si="4"/>
        <v>202.5</v>
      </c>
    </row>
    <row r="53" spans="1:25" x14ac:dyDescent="0.25">
      <c r="A53" s="341" t="str">
        <f>General!G39</f>
        <v>f</v>
      </c>
      <c r="B53" s="383">
        <v>0</v>
      </c>
      <c r="C53" s="383">
        <v>1</v>
      </c>
      <c r="D53" s="382">
        <f t="shared" si="0"/>
        <v>0</v>
      </c>
      <c r="E53" s="384" t="b">
        <v>1</v>
      </c>
      <c r="F53" s="384">
        <v>0.15</v>
      </c>
      <c r="G53" s="384">
        <v>15.85</v>
      </c>
      <c r="H53" s="384">
        <f>1.04*1.05</f>
        <v>1.0920000000000001</v>
      </c>
      <c r="J53" t="str">
        <f t="shared" si="1"/>
        <v>f</v>
      </c>
      <c r="K53" s="380">
        <f>K57</f>
        <v>289</v>
      </c>
      <c r="L53" s="380">
        <f t="shared" ref="L53:O53" si="7">L57</f>
        <v>329</v>
      </c>
      <c r="M53" s="380">
        <f t="shared" si="7"/>
        <v>352</v>
      </c>
      <c r="N53" s="380">
        <f t="shared" si="7"/>
        <v>372</v>
      </c>
      <c r="O53" s="380">
        <f t="shared" si="7"/>
        <v>434</v>
      </c>
      <c r="P53" s="344">
        <v>0</v>
      </c>
      <c r="Q53" s="344">
        <v>0</v>
      </c>
      <c r="R53" s="344">
        <v>0</v>
      </c>
      <c r="S53" s="344">
        <v>0</v>
      </c>
      <c r="T53" s="344">
        <v>0</v>
      </c>
      <c r="U53" s="344">
        <f t="shared" ref="U53:U59" si="8">W53*0.65</f>
        <v>97.5</v>
      </c>
      <c r="V53" s="344">
        <f t="shared" ref="V53:V59" si="9">W53*0.8</f>
        <v>120</v>
      </c>
      <c r="W53" s="344">
        <v>150</v>
      </c>
      <c r="X53" s="344">
        <f t="shared" ref="X53:X59" si="10">W53*1.2</f>
        <v>180</v>
      </c>
      <c r="Y53" s="344">
        <f t="shared" ref="Y53:Y59" si="11">W53*1.35</f>
        <v>202.5</v>
      </c>
    </row>
    <row r="54" spans="1:25" x14ac:dyDescent="0.25">
      <c r="A54" s="341" t="str">
        <f>General!G40</f>
        <v>h</v>
      </c>
      <c r="B54" s="383">
        <v>0</v>
      </c>
      <c r="C54" s="383">
        <v>1</v>
      </c>
      <c r="D54" s="382">
        <f t="shared" si="0"/>
        <v>0</v>
      </c>
      <c r="E54" s="384" t="b">
        <v>1</v>
      </c>
      <c r="F54" s="384">
        <v>0.5</v>
      </c>
      <c r="G54" s="384">
        <v>1.5</v>
      </c>
      <c r="H54" s="384">
        <f>0.86*1.05</f>
        <v>0.90300000000000002</v>
      </c>
      <c r="J54" t="str">
        <f t="shared" si="1"/>
        <v>h</v>
      </c>
      <c r="K54" s="380">
        <f>K59</f>
        <v>245.65</v>
      </c>
      <c r="L54" s="380">
        <f>L59</f>
        <v>279.64999999999998</v>
      </c>
      <c r="M54" s="380">
        <f>M59</f>
        <v>299.2</v>
      </c>
      <c r="N54" s="380">
        <f>N59</f>
        <v>316.2</v>
      </c>
      <c r="O54" s="380">
        <f>O59</f>
        <v>368.9</v>
      </c>
      <c r="P54" s="344">
        <v>0</v>
      </c>
      <c r="Q54" s="344">
        <v>0</v>
      </c>
      <c r="R54" s="344">
        <v>0</v>
      </c>
      <c r="S54" s="344">
        <v>0</v>
      </c>
      <c r="T54" s="344">
        <v>0</v>
      </c>
      <c r="U54" s="344">
        <f t="shared" si="8"/>
        <v>97.5</v>
      </c>
      <c r="V54" s="344">
        <f t="shared" si="9"/>
        <v>120</v>
      </c>
      <c r="W54" s="344">
        <v>150</v>
      </c>
      <c r="X54" s="344">
        <f t="shared" si="10"/>
        <v>180</v>
      </c>
      <c r="Y54" s="344">
        <f t="shared" si="11"/>
        <v>202.5</v>
      </c>
    </row>
    <row r="55" spans="1:25" x14ac:dyDescent="0.25">
      <c r="A55" s="341" t="str">
        <f>General!G41</f>
        <v>i</v>
      </c>
      <c r="B55" s="383">
        <v>0</v>
      </c>
      <c r="C55" s="383">
        <v>1</v>
      </c>
      <c r="D55" s="382">
        <f t="shared" si="0"/>
        <v>0</v>
      </c>
      <c r="E55" s="384" t="b">
        <v>1</v>
      </c>
      <c r="F55" s="384">
        <v>0.15</v>
      </c>
      <c r="G55" s="384">
        <v>15.85</v>
      </c>
      <c r="H55" s="384">
        <f>1.04*1.05</f>
        <v>1.0920000000000001</v>
      </c>
      <c r="J55" t="str">
        <f t="shared" si="1"/>
        <v>i</v>
      </c>
      <c r="K55" s="380">
        <f>K57</f>
        <v>289</v>
      </c>
      <c r="L55" s="380">
        <f t="shared" ref="L55:O55" si="12">L57</f>
        <v>329</v>
      </c>
      <c r="M55" s="380">
        <f t="shared" si="12"/>
        <v>352</v>
      </c>
      <c r="N55" s="380">
        <f t="shared" si="12"/>
        <v>372</v>
      </c>
      <c r="O55" s="380">
        <f t="shared" si="12"/>
        <v>434</v>
      </c>
      <c r="P55" s="344">
        <v>0</v>
      </c>
      <c r="Q55" s="344">
        <v>0</v>
      </c>
      <c r="R55" s="344">
        <v>0</v>
      </c>
      <c r="S55" s="344">
        <v>0</v>
      </c>
      <c r="T55" s="344">
        <v>0</v>
      </c>
      <c r="U55" s="344">
        <f t="shared" si="8"/>
        <v>97.5</v>
      </c>
      <c r="V55" s="344">
        <f t="shared" si="9"/>
        <v>120</v>
      </c>
      <c r="W55" s="344">
        <v>150</v>
      </c>
      <c r="X55" s="344">
        <f t="shared" si="10"/>
        <v>180</v>
      </c>
      <c r="Y55" s="344">
        <f t="shared" si="11"/>
        <v>202.5</v>
      </c>
    </row>
    <row r="56" spans="1:25" x14ac:dyDescent="0.25">
      <c r="A56" s="341" t="str">
        <f>General!G42</f>
        <v>k</v>
      </c>
      <c r="B56" s="383">
        <v>0</v>
      </c>
      <c r="C56" s="383">
        <v>1</v>
      </c>
      <c r="D56" s="382">
        <f t="shared" si="0"/>
        <v>0</v>
      </c>
      <c r="E56" s="384" t="b">
        <v>1</v>
      </c>
      <c r="F56" s="384">
        <v>0.15</v>
      </c>
      <c r="G56" s="384">
        <v>15.85</v>
      </c>
      <c r="H56" s="384">
        <f>1.04*1.05</f>
        <v>1.0920000000000001</v>
      </c>
      <c r="J56" t="str">
        <f t="shared" si="1"/>
        <v>k</v>
      </c>
      <c r="K56" s="380">
        <f>K57</f>
        <v>289</v>
      </c>
      <c r="L56" s="380">
        <f t="shared" ref="L56:O56" si="13">L57</f>
        <v>329</v>
      </c>
      <c r="M56" s="380">
        <f t="shared" si="13"/>
        <v>352</v>
      </c>
      <c r="N56" s="380">
        <f t="shared" si="13"/>
        <v>372</v>
      </c>
      <c r="O56" s="380">
        <f t="shared" si="13"/>
        <v>434</v>
      </c>
      <c r="P56" s="344">
        <v>0</v>
      </c>
      <c r="Q56" s="344">
        <v>0</v>
      </c>
      <c r="R56" s="344">
        <v>0</v>
      </c>
      <c r="S56" s="344">
        <v>0</v>
      </c>
      <c r="T56" s="344">
        <v>0</v>
      </c>
      <c r="U56" s="344">
        <f t="shared" si="8"/>
        <v>97.5</v>
      </c>
      <c r="V56" s="344">
        <f t="shared" si="9"/>
        <v>120</v>
      </c>
      <c r="W56" s="344">
        <v>150</v>
      </c>
      <c r="X56" s="344">
        <f t="shared" si="10"/>
        <v>180</v>
      </c>
      <c r="Y56" s="344">
        <f t="shared" si="11"/>
        <v>202.5</v>
      </c>
    </row>
    <row r="57" spans="1:25" x14ac:dyDescent="0.25">
      <c r="A57" s="341" t="str">
        <f>General!G43</f>
        <v>l</v>
      </c>
      <c r="B57" s="383">
        <v>0</v>
      </c>
      <c r="C57" s="383">
        <v>1</v>
      </c>
      <c r="D57" s="382">
        <f t="shared" si="0"/>
        <v>0</v>
      </c>
      <c r="E57" s="384" t="b">
        <v>1</v>
      </c>
      <c r="F57" s="384">
        <v>0.15</v>
      </c>
      <c r="G57" s="384">
        <v>12.05</v>
      </c>
      <c r="H57" s="384">
        <f>1.04*1.05</f>
        <v>1.0920000000000001</v>
      </c>
      <c r="J57" t="str">
        <f t="shared" si="1"/>
        <v>l</v>
      </c>
      <c r="K57" s="344">
        <v>289</v>
      </c>
      <c r="L57" s="344">
        <v>329</v>
      </c>
      <c r="M57" s="344">
        <v>352</v>
      </c>
      <c r="N57" s="344">
        <v>372</v>
      </c>
      <c r="O57" s="344">
        <v>434</v>
      </c>
      <c r="P57" s="344">
        <v>0</v>
      </c>
      <c r="Q57" s="344">
        <v>0</v>
      </c>
      <c r="R57" s="344">
        <v>0</v>
      </c>
      <c r="S57" s="344">
        <v>0</v>
      </c>
      <c r="T57" s="344">
        <v>0</v>
      </c>
      <c r="U57" s="344">
        <f t="shared" si="8"/>
        <v>97.5</v>
      </c>
      <c r="V57" s="344">
        <f t="shared" si="9"/>
        <v>120</v>
      </c>
      <c r="W57" s="344">
        <v>150</v>
      </c>
      <c r="X57" s="344">
        <f t="shared" si="10"/>
        <v>180</v>
      </c>
      <c r="Y57" s="344">
        <f t="shared" si="11"/>
        <v>202.5</v>
      </c>
    </row>
    <row r="58" spans="1:25" x14ac:dyDescent="0.25">
      <c r="A58" s="341" t="str">
        <f>General!G44</f>
        <v>ms</v>
      </c>
      <c r="B58" s="383">
        <v>0</v>
      </c>
      <c r="C58" s="383">
        <v>1</v>
      </c>
      <c r="D58" s="382">
        <f t="shared" ref="D58" si="14">1-C58</f>
        <v>0</v>
      </c>
      <c r="E58" s="384" t="b">
        <v>0</v>
      </c>
      <c r="F58" s="384">
        <v>0.15</v>
      </c>
      <c r="G58" s="384">
        <v>12.05</v>
      </c>
      <c r="H58" s="384">
        <f>1.04*1.05</f>
        <v>1.0920000000000001</v>
      </c>
      <c r="J58" t="str">
        <f t="shared" si="1"/>
        <v>ms</v>
      </c>
      <c r="K58" s="380">
        <f>K65*$C$65+K65*(1-$B$65)*$D$65</f>
        <v>268.52</v>
      </c>
      <c r="L58" s="380">
        <f t="shared" ref="L58:O58" si="15">L65*$C$65+L65*(1-$B$65)*$D$65</f>
        <v>303.8</v>
      </c>
      <c r="M58" s="380">
        <f t="shared" si="15"/>
        <v>336.14</v>
      </c>
      <c r="N58" s="380">
        <f t="shared" si="15"/>
        <v>375.34000000000003</v>
      </c>
      <c r="O58" s="380">
        <f t="shared" si="15"/>
        <v>410.62</v>
      </c>
      <c r="P58" s="344">
        <v>0</v>
      </c>
      <c r="Q58" s="344">
        <v>0</v>
      </c>
      <c r="R58" s="344">
        <v>0</v>
      </c>
      <c r="S58" s="344">
        <v>0</v>
      </c>
      <c r="T58" s="344">
        <v>0</v>
      </c>
      <c r="U58" s="344">
        <f t="shared" si="8"/>
        <v>97.5</v>
      </c>
      <c r="V58" s="344">
        <f t="shared" si="9"/>
        <v>120</v>
      </c>
      <c r="W58" s="344">
        <v>150</v>
      </c>
      <c r="X58" s="344">
        <f t="shared" si="10"/>
        <v>180</v>
      </c>
      <c r="Y58" s="344">
        <f t="shared" si="11"/>
        <v>202.5</v>
      </c>
    </row>
    <row r="59" spans="1:25" x14ac:dyDescent="0.25">
      <c r="A59" s="341" t="str">
        <f>General!G45</f>
        <v>o</v>
      </c>
      <c r="B59" s="383">
        <v>0</v>
      </c>
      <c r="C59" s="383">
        <v>1</v>
      </c>
      <c r="D59" s="382">
        <f t="shared" si="0"/>
        <v>0</v>
      </c>
      <c r="E59" s="384" t="b">
        <v>1</v>
      </c>
      <c r="F59" s="384">
        <v>0.15</v>
      </c>
      <c r="G59" s="384">
        <v>12.85</v>
      </c>
      <c r="H59" s="384">
        <f>0.86*1.05</f>
        <v>0.90300000000000002</v>
      </c>
      <c r="J59" t="str">
        <f t="shared" si="1"/>
        <v>o</v>
      </c>
      <c r="K59" s="380">
        <f>0.85*K57</f>
        <v>245.65</v>
      </c>
      <c r="L59" s="380">
        <f>0.85*L57</f>
        <v>279.64999999999998</v>
      </c>
      <c r="M59" s="380">
        <f>0.85*M57</f>
        <v>299.2</v>
      </c>
      <c r="N59" s="380">
        <f>0.85*N57</f>
        <v>316.2</v>
      </c>
      <c r="O59" s="380">
        <f>0.85*O57</f>
        <v>368.9</v>
      </c>
      <c r="P59" s="344">
        <v>0</v>
      </c>
      <c r="Q59" s="344">
        <v>0</v>
      </c>
      <c r="R59" s="344">
        <v>0</v>
      </c>
      <c r="S59" s="344">
        <v>0</v>
      </c>
      <c r="T59" s="344">
        <v>0</v>
      </c>
      <c r="U59" s="344">
        <f t="shared" si="8"/>
        <v>97.5</v>
      </c>
      <c r="V59" s="344">
        <f t="shared" si="9"/>
        <v>120</v>
      </c>
      <c r="W59" s="344">
        <v>150</v>
      </c>
      <c r="X59" s="344">
        <f t="shared" si="10"/>
        <v>180</v>
      </c>
      <c r="Y59" s="344">
        <f t="shared" si="11"/>
        <v>202.5</v>
      </c>
    </row>
    <row r="60" spans="1:25" x14ac:dyDescent="0.25">
      <c r="A60" s="341" t="str">
        <f>General!G46</f>
        <v>od</v>
      </c>
      <c r="B60" s="381">
        <f t="shared" ref="B60:H60" si="16">B59</f>
        <v>0</v>
      </c>
      <c r="C60" s="381">
        <f t="shared" si="16"/>
        <v>1</v>
      </c>
      <c r="D60" s="381">
        <f t="shared" si="16"/>
        <v>0</v>
      </c>
      <c r="E60" s="384" t="b">
        <v>1</v>
      </c>
      <c r="F60" s="381">
        <f t="shared" si="16"/>
        <v>0.15</v>
      </c>
      <c r="G60" s="381">
        <f t="shared" si="16"/>
        <v>12.85</v>
      </c>
      <c r="H60" s="381">
        <f t="shared" si="16"/>
        <v>0.90300000000000002</v>
      </c>
      <c r="J60" t="str">
        <f t="shared" si="1"/>
        <v>od</v>
      </c>
      <c r="K60" s="380">
        <f>K59</f>
        <v>245.65</v>
      </c>
      <c r="L60" s="380">
        <f t="shared" ref="L60:O60" si="17">L59</f>
        <v>279.64999999999998</v>
      </c>
      <c r="M60" s="380">
        <f t="shared" si="17"/>
        <v>299.2</v>
      </c>
      <c r="N60" s="380">
        <f t="shared" si="17"/>
        <v>316.2</v>
      </c>
      <c r="O60" s="380">
        <f t="shared" si="17"/>
        <v>368.9</v>
      </c>
      <c r="P60" s="380">
        <f t="shared" ref="P60:Y60" si="18">P59</f>
        <v>0</v>
      </c>
      <c r="Q60" s="380">
        <f t="shared" ref="Q60:T60" si="19">Q59</f>
        <v>0</v>
      </c>
      <c r="R60" s="380">
        <f t="shared" si="19"/>
        <v>0</v>
      </c>
      <c r="S60" s="380">
        <f t="shared" si="19"/>
        <v>0</v>
      </c>
      <c r="T60" s="380">
        <f t="shared" si="19"/>
        <v>0</v>
      </c>
      <c r="U60" s="380">
        <f t="shared" si="18"/>
        <v>97.5</v>
      </c>
      <c r="V60" s="380">
        <f t="shared" ref="V60:X60" si="20">V59</f>
        <v>120</v>
      </c>
      <c r="W60" s="380">
        <f t="shared" si="18"/>
        <v>150</v>
      </c>
      <c r="X60" s="380">
        <f t="shared" si="20"/>
        <v>180</v>
      </c>
      <c r="Y60" s="380">
        <f t="shared" si="18"/>
        <v>202.5</v>
      </c>
    </row>
    <row r="61" spans="1:25" x14ac:dyDescent="0.25">
      <c r="A61" s="341" t="str">
        <f>General!G47</f>
        <v>of</v>
      </c>
      <c r="B61" s="381">
        <f t="shared" ref="B61:H61" si="21">B59</f>
        <v>0</v>
      </c>
      <c r="C61" s="381">
        <f t="shared" si="21"/>
        <v>1</v>
      </c>
      <c r="D61" s="381">
        <f t="shared" si="21"/>
        <v>0</v>
      </c>
      <c r="E61" s="384" t="b">
        <v>1</v>
      </c>
      <c r="F61" s="381">
        <f t="shared" si="21"/>
        <v>0.15</v>
      </c>
      <c r="G61" s="381">
        <f t="shared" si="21"/>
        <v>12.85</v>
      </c>
      <c r="H61" s="381">
        <f t="shared" si="21"/>
        <v>0.90300000000000002</v>
      </c>
      <c r="J61" t="str">
        <f t="shared" si="1"/>
        <v>of</v>
      </c>
      <c r="K61" s="380">
        <f>K59</f>
        <v>245.65</v>
      </c>
      <c r="L61" s="380">
        <f t="shared" ref="L61:O61" si="22">L59</f>
        <v>279.64999999999998</v>
      </c>
      <c r="M61" s="380">
        <f t="shared" si="22"/>
        <v>299.2</v>
      </c>
      <c r="N61" s="380">
        <f t="shared" si="22"/>
        <v>316.2</v>
      </c>
      <c r="O61" s="380">
        <f t="shared" si="22"/>
        <v>368.9</v>
      </c>
      <c r="P61" s="380">
        <f t="shared" ref="P61:Y61" si="23">P59</f>
        <v>0</v>
      </c>
      <c r="Q61" s="380">
        <f t="shared" ref="Q61:T61" si="24">Q59</f>
        <v>0</v>
      </c>
      <c r="R61" s="380">
        <f t="shared" si="24"/>
        <v>0</v>
      </c>
      <c r="S61" s="380">
        <f t="shared" si="24"/>
        <v>0</v>
      </c>
      <c r="T61" s="380">
        <f t="shared" si="24"/>
        <v>0</v>
      </c>
      <c r="U61" s="380">
        <f t="shared" si="23"/>
        <v>97.5</v>
      </c>
      <c r="V61" s="380">
        <f t="shared" ref="V61:X61" si="25">V59</f>
        <v>120</v>
      </c>
      <c r="W61" s="380">
        <f t="shared" si="23"/>
        <v>150</v>
      </c>
      <c r="X61" s="380">
        <f t="shared" si="25"/>
        <v>180</v>
      </c>
      <c r="Y61" s="380">
        <f t="shared" si="23"/>
        <v>202.5</v>
      </c>
    </row>
    <row r="62" spans="1:25" x14ac:dyDescent="0.25">
      <c r="A62" s="341" t="str">
        <f>General!G48</f>
        <v>r</v>
      </c>
      <c r="B62" s="383">
        <v>0</v>
      </c>
      <c r="C62" s="383">
        <v>1</v>
      </c>
      <c r="D62" s="382">
        <f t="shared" si="0"/>
        <v>0</v>
      </c>
      <c r="E62" s="384" t="b">
        <v>1</v>
      </c>
      <c r="F62" s="379">
        <v>0.12</v>
      </c>
      <c r="G62" s="379">
        <v>21.95</v>
      </c>
      <c r="H62" s="379">
        <f>1.04*1.05</f>
        <v>1.0920000000000001</v>
      </c>
      <c r="J62" t="str">
        <f t="shared" si="1"/>
        <v>r</v>
      </c>
      <c r="K62" s="344">
        <v>529</v>
      </c>
      <c r="L62" s="344">
        <v>560</v>
      </c>
      <c r="M62" s="344">
        <v>595</v>
      </c>
      <c r="N62" s="344">
        <v>679</v>
      </c>
      <c r="O62" s="344">
        <v>843</v>
      </c>
      <c r="P62" s="344">
        <v>0</v>
      </c>
      <c r="Q62" s="344">
        <v>0</v>
      </c>
      <c r="R62" s="344">
        <v>0</v>
      </c>
      <c r="S62" s="344">
        <v>0</v>
      </c>
      <c r="T62" s="344">
        <v>0</v>
      </c>
      <c r="U62" s="344">
        <f>W62*0.65</f>
        <v>97.5</v>
      </c>
      <c r="V62" s="344">
        <f>W62*0.8</f>
        <v>120</v>
      </c>
      <c r="W62" s="344">
        <v>150</v>
      </c>
      <c r="X62" s="344">
        <f>W62*1.2</f>
        <v>180</v>
      </c>
      <c r="Y62" s="344">
        <f>W62*1.35</f>
        <v>202.5</v>
      </c>
    </row>
    <row r="63" spans="1:25" x14ac:dyDescent="0.25">
      <c r="A63" s="341" t="str">
        <f>General!G49</f>
        <v>rd</v>
      </c>
      <c r="B63" s="383">
        <v>0</v>
      </c>
      <c r="C63" s="383">
        <v>1</v>
      </c>
      <c r="D63" s="382">
        <f>1-C63</f>
        <v>0</v>
      </c>
      <c r="E63" s="384" t="b">
        <v>1</v>
      </c>
      <c r="F63" s="379">
        <v>0.12</v>
      </c>
      <c r="G63" s="379">
        <v>21.95</v>
      </c>
      <c r="H63" s="379">
        <f>1.04*1.05</f>
        <v>1.0920000000000001</v>
      </c>
      <c r="J63" t="str">
        <f t="shared" si="1"/>
        <v>rd</v>
      </c>
      <c r="K63" s="380">
        <f>K62</f>
        <v>529</v>
      </c>
      <c r="L63" s="380">
        <f t="shared" ref="L63:O63" si="26">L62</f>
        <v>560</v>
      </c>
      <c r="M63" s="380">
        <f t="shared" si="26"/>
        <v>595</v>
      </c>
      <c r="N63" s="380">
        <f t="shared" si="26"/>
        <v>679</v>
      </c>
      <c r="O63" s="380">
        <f t="shared" si="26"/>
        <v>843</v>
      </c>
      <c r="P63" s="380">
        <f t="shared" ref="P63:Y63" si="27">P$62</f>
        <v>0</v>
      </c>
      <c r="Q63" s="380">
        <f t="shared" si="27"/>
        <v>0</v>
      </c>
      <c r="R63" s="380">
        <f t="shared" si="27"/>
        <v>0</v>
      </c>
      <c r="S63" s="380">
        <f t="shared" si="27"/>
        <v>0</v>
      </c>
      <c r="T63" s="380">
        <f t="shared" si="27"/>
        <v>0</v>
      </c>
      <c r="U63" s="380">
        <f t="shared" si="27"/>
        <v>97.5</v>
      </c>
      <c r="V63" s="380">
        <f t="shared" si="27"/>
        <v>120</v>
      </c>
      <c r="W63" s="380">
        <f t="shared" si="27"/>
        <v>150</v>
      </c>
      <c r="X63" s="380">
        <f t="shared" si="27"/>
        <v>180</v>
      </c>
      <c r="Y63" s="380">
        <f t="shared" si="27"/>
        <v>202.5</v>
      </c>
    </row>
    <row r="64" spans="1:25" x14ac:dyDescent="0.25">
      <c r="A64" s="341" t="str">
        <f>General!G50</f>
        <v>v</v>
      </c>
      <c r="B64" s="383">
        <v>0</v>
      </c>
      <c r="C64" s="383">
        <v>1</v>
      </c>
      <c r="D64" s="382">
        <f t="shared" si="0"/>
        <v>0</v>
      </c>
      <c r="E64" s="384" t="b">
        <v>1</v>
      </c>
      <c r="F64" s="379">
        <v>0.15</v>
      </c>
      <c r="G64" s="379">
        <v>15.85</v>
      </c>
      <c r="H64" s="379">
        <f>1.04*1.05</f>
        <v>1.0920000000000001</v>
      </c>
      <c r="J64" t="str">
        <f t="shared" si="1"/>
        <v>v</v>
      </c>
      <c r="K64" s="380">
        <f>K57</f>
        <v>289</v>
      </c>
      <c r="L64" s="380">
        <f>L57</f>
        <v>329</v>
      </c>
      <c r="M64" s="380">
        <f>M57</f>
        <v>352</v>
      </c>
      <c r="N64" s="380">
        <f>N57</f>
        <v>372</v>
      </c>
      <c r="O64" s="380">
        <f>O57</f>
        <v>434</v>
      </c>
      <c r="P64" s="344">
        <v>0</v>
      </c>
      <c r="Q64" s="344">
        <v>0</v>
      </c>
      <c r="R64" s="344">
        <v>0</v>
      </c>
      <c r="S64" s="344">
        <v>0</v>
      </c>
      <c r="T64" s="344">
        <v>0</v>
      </c>
      <c r="U64" s="344">
        <f>W64*0.65</f>
        <v>97.5</v>
      </c>
      <c r="V64" s="344">
        <f>W64*0.8</f>
        <v>120</v>
      </c>
      <c r="W64" s="344">
        <v>150</v>
      </c>
      <c r="X64" s="344">
        <f>W64*1.2</f>
        <v>180</v>
      </c>
      <c r="Y64" s="344">
        <f>W64*1.35</f>
        <v>202.5</v>
      </c>
    </row>
    <row r="65" spans="1:25" x14ac:dyDescent="0.25">
      <c r="A65" s="341" t="str">
        <f>General!G51</f>
        <v>w</v>
      </c>
      <c r="B65" s="383">
        <v>0.1</v>
      </c>
      <c r="C65" s="383">
        <v>0.8</v>
      </c>
      <c r="D65" s="382">
        <f>1-C65</f>
        <v>0.19999999999999996</v>
      </c>
      <c r="E65" s="384" t="b">
        <v>1</v>
      </c>
      <c r="F65" s="379">
        <v>0.15</v>
      </c>
      <c r="G65" s="379">
        <v>12.05</v>
      </c>
      <c r="H65" s="379">
        <f>0.86*1.05</f>
        <v>0.90300000000000002</v>
      </c>
      <c r="J65" t="str">
        <f t="shared" si="1"/>
        <v>w</v>
      </c>
      <c r="K65" s="344">
        <v>274</v>
      </c>
      <c r="L65" s="344">
        <v>310</v>
      </c>
      <c r="M65" s="344">
        <v>343</v>
      </c>
      <c r="N65" s="344">
        <v>383</v>
      </c>
      <c r="O65" s="344">
        <v>419</v>
      </c>
      <c r="P65" s="344">
        <v>0</v>
      </c>
      <c r="Q65" s="344">
        <v>0</v>
      </c>
      <c r="R65" s="344">
        <v>0</v>
      </c>
      <c r="S65" s="344">
        <v>0</v>
      </c>
      <c r="T65" s="344">
        <v>0</v>
      </c>
      <c r="U65" s="344">
        <f>W65*0.65</f>
        <v>97.5</v>
      </c>
      <c r="V65" s="344">
        <f>W65*0.8</f>
        <v>120</v>
      </c>
      <c r="W65" s="344">
        <v>150</v>
      </c>
      <c r="X65" s="344">
        <f>W65*1.2</f>
        <v>180</v>
      </c>
      <c r="Y65" s="344">
        <f>W65*1.35</f>
        <v>202.5</v>
      </c>
    </row>
    <row r="66" spans="1:25" x14ac:dyDescent="0.25">
      <c r="A66" s="341" t="str">
        <f>General!G52</f>
        <v>wd</v>
      </c>
      <c r="B66" s="381">
        <f t="shared" ref="B66:H66" si="28">B65</f>
        <v>0.1</v>
      </c>
      <c r="C66" s="381">
        <f t="shared" si="28"/>
        <v>0.8</v>
      </c>
      <c r="D66" s="381">
        <f t="shared" si="28"/>
        <v>0.19999999999999996</v>
      </c>
      <c r="E66" s="384" t="b">
        <v>1</v>
      </c>
      <c r="F66" s="381">
        <f t="shared" si="28"/>
        <v>0.15</v>
      </c>
      <c r="G66" s="381">
        <f t="shared" si="28"/>
        <v>12.05</v>
      </c>
      <c r="H66" s="381">
        <f t="shared" si="28"/>
        <v>0.90300000000000002</v>
      </c>
      <c r="J66" t="str">
        <f t="shared" si="1"/>
        <v>wd</v>
      </c>
      <c r="K66" s="380">
        <f>K65</f>
        <v>274</v>
      </c>
      <c r="L66" s="380">
        <f t="shared" ref="L66:O66" si="29">L65</f>
        <v>310</v>
      </c>
      <c r="M66" s="380">
        <f t="shared" si="29"/>
        <v>343</v>
      </c>
      <c r="N66" s="380">
        <f t="shared" si="29"/>
        <v>383</v>
      </c>
      <c r="O66" s="380">
        <f t="shared" si="29"/>
        <v>419</v>
      </c>
      <c r="P66" s="380">
        <f t="shared" ref="P66:Y66" si="30">P65</f>
        <v>0</v>
      </c>
      <c r="Q66" s="380">
        <f t="shared" ref="Q66:T66" si="31">Q65</f>
        <v>0</v>
      </c>
      <c r="R66" s="380">
        <f t="shared" si="31"/>
        <v>0</v>
      </c>
      <c r="S66" s="380">
        <f t="shared" si="31"/>
        <v>0</v>
      </c>
      <c r="T66" s="380">
        <f t="shared" si="31"/>
        <v>0</v>
      </c>
      <c r="U66" s="380">
        <f t="shared" si="30"/>
        <v>97.5</v>
      </c>
      <c r="V66" s="380">
        <f t="shared" ref="V66:X66" si="32">V65</f>
        <v>120</v>
      </c>
      <c r="W66" s="380">
        <f t="shared" si="30"/>
        <v>150</v>
      </c>
      <c r="X66" s="380">
        <f t="shared" si="32"/>
        <v>180</v>
      </c>
      <c r="Y66" s="380">
        <f t="shared" si="30"/>
        <v>202.5</v>
      </c>
    </row>
    <row r="67" spans="1:25" x14ac:dyDescent="0.25">
      <c r="A67" s="341" t="str">
        <f>General!G53</f>
        <v>z</v>
      </c>
      <c r="B67" s="383">
        <v>0</v>
      </c>
      <c r="C67" s="383">
        <v>1</v>
      </c>
      <c r="D67" s="382">
        <f>1-C67</f>
        <v>0</v>
      </c>
      <c r="E67" s="384" t="b">
        <v>1</v>
      </c>
      <c r="F67" s="384">
        <v>0.12</v>
      </c>
      <c r="G67" s="384">
        <v>21.95</v>
      </c>
      <c r="H67" s="384">
        <f>1.04*1.05</f>
        <v>1.0920000000000001</v>
      </c>
      <c r="J67" t="str">
        <f t="shared" si="1"/>
        <v>z</v>
      </c>
      <c r="K67" s="380">
        <f>K62</f>
        <v>529</v>
      </c>
      <c r="L67" s="380">
        <f t="shared" ref="L67:O67" si="33">L62</f>
        <v>560</v>
      </c>
      <c r="M67" s="380">
        <f t="shared" si="33"/>
        <v>595</v>
      </c>
      <c r="N67" s="380">
        <f t="shared" si="33"/>
        <v>679</v>
      </c>
      <c r="O67" s="380">
        <f t="shared" si="33"/>
        <v>843</v>
      </c>
      <c r="P67" s="380">
        <f t="shared" ref="P67:Y68" si="34">P$62</f>
        <v>0</v>
      </c>
      <c r="Q67" s="380">
        <f t="shared" si="34"/>
        <v>0</v>
      </c>
      <c r="R67" s="380">
        <f t="shared" si="34"/>
        <v>0</v>
      </c>
      <c r="S67" s="380">
        <f t="shared" si="34"/>
        <v>0</v>
      </c>
      <c r="T67" s="380">
        <f t="shared" si="34"/>
        <v>0</v>
      </c>
      <c r="U67" s="380">
        <f t="shared" si="34"/>
        <v>97.5</v>
      </c>
      <c r="V67" s="380">
        <f t="shared" si="34"/>
        <v>120</v>
      </c>
      <c r="W67" s="380">
        <f t="shared" si="34"/>
        <v>150</v>
      </c>
      <c r="X67" s="380">
        <f t="shared" si="34"/>
        <v>180</v>
      </c>
      <c r="Y67" s="380">
        <f t="shared" si="34"/>
        <v>202.5</v>
      </c>
    </row>
    <row r="68" spans="1:25" x14ac:dyDescent="0.25">
      <c r="A68" s="341" t="str">
        <f>General!G54</f>
        <v>zd</v>
      </c>
      <c r="B68" s="383">
        <v>0</v>
      </c>
      <c r="C68" s="383">
        <v>1</v>
      </c>
      <c r="D68" s="382">
        <f>1-C68</f>
        <v>0</v>
      </c>
      <c r="E68" s="384" t="b">
        <v>1</v>
      </c>
      <c r="F68" s="384">
        <v>0.12</v>
      </c>
      <c r="G68" s="384">
        <v>21.95</v>
      </c>
      <c r="H68" s="384">
        <f>1.04*1.05</f>
        <v>1.0920000000000001</v>
      </c>
      <c r="J68" t="str">
        <f t="shared" si="1"/>
        <v>zd</v>
      </c>
      <c r="K68" s="380">
        <f>K62</f>
        <v>529</v>
      </c>
      <c r="L68" s="380">
        <f t="shared" ref="L68:O68" si="35">L62</f>
        <v>560</v>
      </c>
      <c r="M68" s="380">
        <f t="shared" si="35"/>
        <v>595</v>
      </c>
      <c r="N68" s="380">
        <f t="shared" si="35"/>
        <v>679</v>
      </c>
      <c r="O68" s="380">
        <f t="shared" si="35"/>
        <v>843</v>
      </c>
      <c r="P68" s="380">
        <f t="shared" si="34"/>
        <v>0</v>
      </c>
      <c r="Q68" s="380">
        <f t="shared" si="34"/>
        <v>0</v>
      </c>
      <c r="R68" s="380">
        <f t="shared" si="34"/>
        <v>0</v>
      </c>
      <c r="S68" s="380">
        <f t="shared" si="34"/>
        <v>0</v>
      </c>
      <c r="T68" s="380">
        <f t="shared" si="34"/>
        <v>0</v>
      </c>
      <c r="U68" s="380">
        <f t="shared" si="34"/>
        <v>97.5</v>
      </c>
      <c r="V68" s="380">
        <f t="shared" si="34"/>
        <v>120</v>
      </c>
      <c r="W68" s="380">
        <f t="shared" si="34"/>
        <v>150</v>
      </c>
      <c r="X68" s="380">
        <f t="shared" si="34"/>
        <v>180</v>
      </c>
      <c r="Y68" s="380">
        <f t="shared" si="34"/>
        <v>202.5</v>
      </c>
    </row>
    <row r="69" spans="1:25" x14ac:dyDescent="0.25">
      <c r="J69"/>
      <c r="K69" t="s">
        <v>3285</v>
      </c>
      <c r="L69"/>
      <c r="M69"/>
      <c r="N69"/>
      <c r="O69"/>
      <c r="P69"/>
      <c r="Q69"/>
    </row>
    <row r="71" spans="1:25" x14ac:dyDescent="0.25">
      <c r="A71" s="3" t="s">
        <v>81</v>
      </c>
    </row>
    <row r="72" spans="1:25" x14ac:dyDescent="0.25">
      <c r="A72" t="s">
        <v>117</v>
      </c>
      <c r="B72">
        <v>100000</v>
      </c>
    </row>
    <row r="74" spans="1:25" x14ac:dyDescent="0.25">
      <c r="A74" t="s">
        <v>118</v>
      </c>
      <c r="B74">
        <v>100000</v>
      </c>
    </row>
    <row r="76" spans="1:25" x14ac:dyDescent="0.25">
      <c r="A76" t="s">
        <v>82</v>
      </c>
      <c r="B76" s="44">
        <v>0.11</v>
      </c>
    </row>
    <row r="78" spans="1:25" x14ac:dyDescent="0.25">
      <c r="A78" t="s">
        <v>83</v>
      </c>
      <c r="B78" s="44">
        <v>3.5000000000000003E-2</v>
      </c>
    </row>
    <row r="80" spans="1:25"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2327</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2232</v>
      </c>
      <c r="B9" s="42">
        <v>0</v>
      </c>
    </row>
    <row r="10" spans="1:2" x14ac:dyDescent="0.25">
      <c r="A10" t="s">
        <v>2233</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3063</v>
      </c>
    </row>
    <row r="19" spans="1:2" ht="30" x14ac:dyDescent="0.25">
      <c r="A19" s="5" t="s">
        <v>3062</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1" workbookViewId="0">
      <selection activeCell="Q57" sqref="Q5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2590</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2591</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2592</v>
      </c>
      <c r="K9" s="18"/>
      <c r="L9" s="21" t="s">
        <v>2592</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2593</v>
      </c>
      <c r="K10" s="22"/>
      <c r="L10" s="21" t="s">
        <v>2594</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2718</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2719</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2721</v>
      </c>
      <c r="K22" s="21"/>
      <c r="L22" s="21" t="s">
        <v>2721</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2722</v>
      </c>
      <c r="K23" s="18"/>
      <c r="L23" s="18" t="s">
        <v>2723</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2720</v>
      </c>
      <c r="K24" s="22"/>
      <c r="L24" s="18" t="s">
        <v>2724</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3250</v>
      </c>
      <c r="H39" s="28"/>
      <c r="I39" s="41" t="s">
        <v>3249</v>
      </c>
      <c r="J39" s="29">
        <v>12100</v>
      </c>
      <c r="K39" s="29">
        <v>12100</v>
      </c>
      <c r="L39" s="29">
        <v>0</v>
      </c>
      <c r="M39" s="29">
        <v>7000</v>
      </c>
      <c r="N39" s="29">
        <v>0</v>
      </c>
      <c r="O39" s="29">
        <v>0</v>
      </c>
      <c r="P39" s="29">
        <v>13300</v>
      </c>
      <c r="Q39" s="29">
        <f>0.65*J39+0.35*P39</f>
        <v>12520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3251</v>
      </c>
      <c r="J40" s="43">
        <v>0.12</v>
      </c>
      <c r="K40" s="43">
        <v>0.12</v>
      </c>
      <c r="L40" s="43">
        <v>0.216</v>
      </c>
      <c r="M40" s="43">
        <v>0.08</v>
      </c>
      <c r="N40" s="43">
        <v>0.216</v>
      </c>
      <c r="O40" s="43">
        <v>0.216</v>
      </c>
      <c r="P40" s="43">
        <v>0.3</v>
      </c>
      <c r="Q40" s="43">
        <f t="shared" ref="Q40:Q43" si="0">0.65*J40+0.35*P40</f>
        <v>0.183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3252</v>
      </c>
      <c r="J41" s="43">
        <v>0.9</v>
      </c>
      <c r="K41" s="43">
        <v>0.9</v>
      </c>
      <c r="L41" s="43">
        <v>0.9</v>
      </c>
      <c r="M41" s="43">
        <v>0.9</v>
      </c>
      <c r="N41" s="43">
        <v>0.9</v>
      </c>
      <c r="O41" s="43">
        <v>0.9</v>
      </c>
      <c r="P41" s="43">
        <v>0.9</v>
      </c>
      <c r="Q41" s="43">
        <f t="shared" si="0"/>
        <v>0.90000000000000013</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3253</v>
      </c>
      <c r="J42" s="43">
        <v>0.8</v>
      </c>
      <c r="K42" s="43">
        <v>0.8</v>
      </c>
      <c r="L42" s="43">
        <v>0.8</v>
      </c>
      <c r="M42" s="43">
        <v>0.75</v>
      </c>
      <c r="N42" s="43">
        <v>0.95</v>
      </c>
      <c r="O42" s="43">
        <v>0.8</v>
      </c>
      <c r="P42" s="43">
        <v>0.95</v>
      </c>
      <c r="Q42" s="43">
        <f t="shared" si="0"/>
        <v>0.85250000000000004</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3254</v>
      </c>
      <c r="J43" s="43">
        <v>1</v>
      </c>
      <c r="K43" s="43">
        <v>1</v>
      </c>
      <c r="L43" s="43">
        <v>1</v>
      </c>
      <c r="M43" s="43">
        <v>1</v>
      </c>
      <c r="N43" s="43">
        <v>1</v>
      </c>
      <c r="O43" s="43">
        <v>1</v>
      </c>
      <c r="P43" s="43">
        <v>1</v>
      </c>
      <c r="Q43" s="43">
        <f t="shared" si="0"/>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2343</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f t="shared" ref="Q57" si="1">0.65*J57+0.35*P57</f>
        <v>0.65500000000000003</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2344</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2345</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2337</v>
      </c>
      <c r="K73" t="s">
        <v>2339</v>
      </c>
      <c r="L73" t="s">
        <v>2338</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2">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2"/>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2"/>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2"/>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2"/>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2"/>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3">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2"/>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2"/>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2"/>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2"/>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2"/>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2"/>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2"/>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2"/>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2"/>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2"/>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83"/>
  <sheetViews>
    <sheetView topLeftCell="A192" zoomScale="80" zoomScaleNormal="80" workbookViewId="0">
      <selection activeCell="R213" sqref="R21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3287</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3286</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3065</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3066</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3067</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3068</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3069</v>
      </c>
      <c r="J35" s="28"/>
      <c r="K35" s="14" t="s">
        <v>3070</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3071</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3072</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3073</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3074</v>
      </c>
      <c r="J54" s="515" t="s">
        <v>3075</v>
      </c>
      <c r="K54" s="515" t="s">
        <v>3076</v>
      </c>
      <c r="L54" s="515" t="s">
        <v>3077</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ms</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o</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od</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of</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r</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rd</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v</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w</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wd</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z</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zd</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3"/>
      <c r="I73" s="513"/>
      <c r="J73" s="513"/>
      <c r="K73" s="24"/>
      <c r="L73" s="24"/>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ht="5.0999999999999996" customHeight="1" outlineLevel="1" x14ac:dyDescent="0.25">
      <c r="A75" s="7"/>
      <c r="B75" s="8"/>
      <c r="C75" s="18"/>
      <c r="D75" s="18"/>
      <c r="E75" s="18"/>
      <c r="F75" s="33"/>
      <c r="G75" s="34"/>
      <c r="H75" s="34"/>
      <c r="I75" s="34"/>
      <c r="J75" s="35"/>
      <c r="K75" s="35"/>
      <c r="L75" s="35"/>
      <c r="M75" s="35"/>
      <c r="N75" s="35"/>
      <c r="O75" s="35"/>
      <c r="P75" s="35"/>
      <c r="Q75" s="35"/>
      <c r="R75" s="35"/>
      <c r="S75" s="35"/>
      <c r="T75" s="35"/>
      <c r="U75" s="35"/>
      <c r="V75" s="27"/>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25.35" customHeight="1" outlineLevel="1" x14ac:dyDescent="0.25">
      <c r="A76" s="7"/>
      <c r="B76" s="8"/>
      <c r="C76" s="36"/>
      <c r="D76" s="36"/>
      <c r="E76" s="36"/>
      <c r="F76" s="36"/>
      <c r="G76" s="37" t="str">
        <f>G44</f>
        <v>Excel pre-calc inputs</v>
      </c>
      <c r="H76" s="36"/>
      <c r="I76" s="36"/>
      <c r="J76" s="36"/>
      <c r="K76" s="36"/>
      <c r="L76" s="36"/>
      <c r="M76" s="36"/>
      <c r="N76" s="36"/>
      <c r="O76" s="36"/>
      <c r="P76" s="36"/>
      <c r="Q76" s="36"/>
      <c r="R76" s="36"/>
      <c r="S76" s="36"/>
      <c r="T76" s="36"/>
      <c r="U76" s="36"/>
      <c r="V76" s="36"/>
      <c r="W76" s="38" t="s">
        <v>98</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12" customHeight="1" outlineLevel="1" x14ac:dyDescent="0.25">
      <c r="A77" s="7"/>
      <c r="B77" s="8"/>
      <c r="C77" s="8"/>
      <c r="D77" s="8"/>
      <c r="E77" s="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row>
    <row r="78" spans="1:96" customFormat="1" ht="12" customHeight="1" outlineLevel="1" x14ac:dyDescent="0.25">
      <c r="A78" s="7"/>
      <c r="B78" s="8"/>
      <c r="C78" s="8"/>
      <c r="D78" s="8"/>
      <c r="E78" s="8"/>
      <c r="F78" s="8"/>
      <c r="G78" s="8"/>
      <c r="H78" s="9"/>
      <c r="I78" s="9"/>
      <c r="J78" s="9"/>
      <c r="K78" s="9"/>
      <c r="L78" s="9"/>
      <c r="M78" s="9"/>
      <c r="N78" s="9"/>
      <c r="O78" s="9"/>
      <c r="P78" s="9"/>
      <c r="Q78" s="9"/>
      <c r="R78" s="9"/>
      <c r="S78" s="9"/>
      <c r="T78" s="9"/>
      <c r="U78" s="9"/>
      <c r="V78" s="9"/>
      <c r="W78" s="9"/>
      <c r="X78" s="8"/>
      <c r="Y78" s="8"/>
      <c r="Z78" s="8"/>
    </row>
    <row r="79" spans="1:96" customFormat="1" ht="5.0999999999999996" customHeight="1" thickBot="1" x14ac:dyDescent="0.3">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x14ac:dyDescent="0.25">
      <c r="A80" s="7"/>
      <c r="B80" s="8"/>
      <c r="C80" s="10" t="s">
        <v>93</v>
      </c>
      <c r="D80" s="10"/>
      <c r="E80" s="10"/>
      <c r="F80" s="10"/>
      <c r="G80" s="10"/>
      <c r="H80" s="10"/>
      <c r="I80" s="10"/>
      <c r="J80" s="10"/>
      <c r="K80" s="11"/>
      <c r="L80" s="11"/>
      <c r="M80" s="11"/>
      <c r="N80" s="11"/>
      <c r="O80" s="11"/>
      <c r="P80" s="11"/>
      <c r="Q80" s="11"/>
      <c r="R80" s="11"/>
      <c r="S80" s="11"/>
      <c r="T80" s="11"/>
      <c r="U80" s="11"/>
      <c r="V80" s="11"/>
      <c r="W80" s="12"/>
      <c r="X80" s="9"/>
      <c r="Y80" s="9"/>
      <c r="Z80" s="9"/>
    </row>
    <row r="81" spans="1:26" customFormat="1" ht="12" customHeight="1" x14ac:dyDescent="0.25">
      <c r="A81" s="7"/>
      <c r="B81" s="8"/>
      <c r="C81" s="13"/>
      <c r="D81" s="13"/>
      <c r="E81" s="13" t="s">
        <v>94</v>
      </c>
      <c r="F81" s="14"/>
      <c r="G81" s="15" t="s">
        <v>3078</v>
      </c>
      <c r="H81" s="14"/>
      <c r="I81" s="14"/>
      <c r="J81" s="14"/>
      <c r="K81" s="14"/>
      <c r="L81" s="14"/>
      <c r="M81" s="14"/>
      <c r="N81" s="14"/>
      <c r="O81" s="14"/>
      <c r="P81" s="14"/>
      <c r="Q81" s="14"/>
      <c r="R81" s="14"/>
      <c r="S81" s="16"/>
      <c r="T81" s="14"/>
      <c r="U81" s="16"/>
      <c r="V81" s="16"/>
      <c r="W81" s="17"/>
      <c r="X81" s="9"/>
      <c r="Y81" s="9"/>
      <c r="Z81" s="9"/>
    </row>
    <row r="82" spans="1:26" customFormat="1" ht="12" customHeight="1" outlineLevel="1" x14ac:dyDescent="0.25">
      <c r="A82" s="7"/>
      <c r="B82" s="8"/>
      <c r="C82" s="13"/>
      <c r="D82" s="13"/>
      <c r="E82" s="18"/>
      <c r="F82" s="14"/>
      <c r="G82" s="14" t="s">
        <v>3066</v>
      </c>
      <c r="H82" s="14"/>
      <c r="I82" s="14"/>
      <c r="J82" s="14"/>
      <c r="K82" s="14"/>
      <c r="L82" s="14"/>
      <c r="M82" s="14"/>
      <c r="N82" s="14"/>
      <c r="O82" s="14"/>
      <c r="P82" s="14"/>
      <c r="Q82" s="14"/>
      <c r="R82" s="14"/>
      <c r="S82" s="16"/>
      <c r="T82" s="19"/>
      <c r="U82" s="16"/>
      <c r="V82" s="16"/>
      <c r="W82" s="17"/>
      <c r="X82" s="9"/>
      <c r="Y82" s="9"/>
      <c r="Z82" s="9"/>
    </row>
    <row r="83" spans="1:26" customFormat="1" ht="12" customHeight="1" outlineLevel="1" x14ac:dyDescent="0.25">
      <c r="A83" s="7"/>
      <c r="B83" s="8"/>
      <c r="C83" s="18"/>
      <c r="D83" s="13"/>
      <c r="E83" s="18"/>
      <c r="F83" s="14"/>
      <c r="G83" s="20">
        <v>38576.728703703702</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398"/>
      <c r="D84" s="13"/>
      <c r="E84" s="18"/>
      <c r="F84" s="14"/>
      <c r="G84" s="494"/>
      <c r="H84" s="14"/>
      <c r="I84" s="14" t="s">
        <v>2814</v>
      </c>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18"/>
      <c r="D85" s="18"/>
      <c r="E85" s="18"/>
      <c r="F85" s="18"/>
      <c r="G85" s="18"/>
      <c r="H85" s="18"/>
      <c r="I85" s="18"/>
      <c r="J85" s="21"/>
      <c r="K85" s="21"/>
      <c r="L85" s="21"/>
      <c r="M85" s="21"/>
      <c r="N85" s="21"/>
      <c r="O85" s="21"/>
      <c r="P85" s="21"/>
      <c r="Q85" s="21"/>
      <c r="R85" s="21"/>
      <c r="S85" s="21"/>
      <c r="T85" s="21"/>
      <c r="U85" s="21"/>
      <c r="V85" s="21"/>
      <c r="W85" s="17"/>
      <c r="X85" s="9"/>
      <c r="Y85" s="9"/>
      <c r="Z85" s="9"/>
    </row>
    <row r="86" spans="1:26" customFormat="1" ht="12" customHeight="1" outlineLevel="1" x14ac:dyDescent="0.25">
      <c r="A86" s="7"/>
      <c r="B86" s="8"/>
      <c r="C86" s="18"/>
      <c r="D86" s="18"/>
      <c r="E86" s="18"/>
      <c r="F86" s="18"/>
      <c r="G86" s="18"/>
      <c r="H86" s="18"/>
      <c r="I86" s="18"/>
      <c r="J86" s="18"/>
      <c r="K86" s="18"/>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22"/>
      <c r="K87" s="22"/>
      <c r="L87" s="22"/>
      <c r="M87" s="22"/>
      <c r="N87" s="22"/>
      <c r="O87" s="22"/>
      <c r="P87" s="23"/>
      <c r="Q87" s="23"/>
      <c r="R87" s="23"/>
      <c r="S87" s="21"/>
      <c r="T87" s="21"/>
      <c r="U87" s="21"/>
      <c r="V87" s="21"/>
      <c r="W87" s="17"/>
      <c r="X87" s="9"/>
      <c r="Y87" s="9"/>
      <c r="Z87" s="9"/>
    </row>
    <row r="88" spans="1:26" customFormat="1" ht="12" customHeight="1" outlineLevel="1" x14ac:dyDescent="0.25">
      <c r="A88" s="7"/>
      <c r="B88" s="8"/>
      <c r="C88" s="18"/>
      <c r="D88" s="18"/>
      <c r="E88" s="18"/>
      <c r="F88" s="18"/>
      <c r="G88" s="18"/>
      <c r="H88" s="18"/>
      <c r="I88" s="21"/>
      <c r="J88" s="22"/>
      <c r="K88" s="22"/>
      <c r="L88" s="22"/>
      <c r="M88" s="22"/>
      <c r="N88" s="22"/>
      <c r="O88" s="22"/>
      <c r="P88" s="23"/>
      <c r="Q88" s="23"/>
      <c r="R88" s="23"/>
      <c r="S88" s="21"/>
      <c r="T88" s="21"/>
      <c r="U88" s="21"/>
      <c r="V88" s="21"/>
      <c r="W88" s="17"/>
      <c r="X88" s="9"/>
      <c r="Y88" s="9"/>
      <c r="Z88" s="9"/>
    </row>
    <row r="89" spans="1:26" customFormat="1" ht="5.0999999999999996" customHeight="1" outlineLevel="1" x14ac:dyDescent="0.25">
      <c r="A89" s="7"/>
      <c r="B89" s="8"/>
      <c r="C89" s="18"/>
      <c r="D89" s="18"/>
      <c r="E89" s="18"/>
      <c r="F89" s="18"/>
      <c r="G89" s="18"/>
      <c r="H89" s="18"/>
      <c r="I89" s="18"/>
      <c r="J89" s="22"/>
      <c r="K89" s="22"/>
      <c r="L89" s="23"/>
      <c r="M89" s="23"/>
      <c r="N89" s="23"/>
      <c r="O89" s="23"/>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24"/>
      <c r="G90" s="25"/>
      <c r="H90" s="25"/>
      <c r="I90" s="495"/>
      <c r="J90" s="496"/>
      <c r="K90" s="496"/>
      <c r="L90" s="496"/>
      <c r="M90" s="496"/>
      <c r="N90" s="496"/>
      <c r="O90" s="496"/>
      <c r="P90" s="26"/>
      <c r="Q90" s="26"/>
      <c r="R90" s="26"/>
      <c r="S90" s="26"/>
      <c r="T90" s="26"/>
      <c r="U90" s="26"/>
      <c r="V90" s="27"/>
      <c r="W90" s="17"/>
      <c r="X90" s="9"/>
      <c r="Y90" s="9"/>
      <c r="Z90" s="9"/>
    </row>
    <row r="91" spans="1:26" customFormat="1" x14ac:dyDescent="0.25">
      <c r="A91" s="7"/>
      <c r="B91" s="8"/>
      <c r="C91" s="18"/>
      <c r="D91" s="18"/>
      <c r="E91" s="18"/>
      <c r="F91" s="24"/>
      <c r="G91" s="345" t="s">
        <v>3079</v>
      </c>
      <c r="I91" s="519"/>
      <c r="K91" s="520"/>
      <c r="L91" s="520"/>
      <c r="M91" s="26"/>
      <c r="O91" s="496"/>
      <c r="P91" s="26"/>
      <c r="Q91" s="26"/>
      <c r="R91" s="26"/>
      <c r="S91" s="26"/>
      <c r="T91" s="26"/>
      <c r="U91" s="26"/>
      <c r="V91" s="27"/>
      <c r="W91" s="17"/>
      <c r="X91" s="9"/>
      <c r="Y91" s="9"/>
      <c r="Z91" s="9"/>
    </row>
    <row r="92" spans="1:26" customFormat="1" outlineLevel="1" x14ac:dyDescent="0.25">
      <c r="A92" s="7"/>
      <c r="B92" s="8"/>
      <c r="C92" s="18"/>
      <c r="D92" s="18"/>
      <c r="E92" s="18"/>
      <c r="F92" s="24"/>
      <c r="G92" s="345"/>
      <c r="H92" s="521" t="s">
        <v>2337</v>
      </c>
      <c r="I92" s="522" t="s">
        <v>2339</v>
      </c>
      <c r="J92" s="523" t="s">
        <v>2338</v>
      </c>
      <c r="K92" s="524"/>
      <c r="L92" s="520"/>
      <c r="M92" s="27"/>
      <c r="O92" s="496"/>
      <c r="P92" s="26"/>
      <c r="Q92" s="26"/>
      <c r="R92" s="26"/>
      <c r="S92" s="27"/>
      <c r="T92" s="26"/>
      <c r="U92" s="26"/>
      <c r="V92" s="27"/>
      <c r="W92" s="17"/>
      <c r="X92" s="9"/>
      <c r="Y92" s="9"/>
      <c r="Z92" s="9"/>
    </row>
    <row r="93" spans="1:26" customFormat="1" outlineLevel="1" x14ac:dyDescent="0.25">
      <c r="A93" s="7"/>
      <c r="B93" s="8"/>
      <c r="C93" s="18"/>
      <c r="D93" s="18"/>
      <c r="E93" s="18"/>
      <c r="F93" s="24"/>
      <c r="H93" s="525" t="s">
        <v>2336</v>
      </c>
      <c r="I93" t="s">
        <v>2340</v>
      </c>
      <c r="J93" t="s">
        <v>2341</v>
      </c>
      <c r="K93" s="520"/>
      <c r="L93" s="520"/>
      <c r="O93" s="509"/>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General!G37</f>
        <v>b</v>
      </c>
      <c r="H94" s="517">
        <v>1</v>
      </c>
      <c r="I94" s="517">
        <v>1</v>
      </c>
      <c r="J94" s="526">
        <f t="shared" ref="J94:J111" si="0">$J55-$I55*$K55*(1-$L55)</f>
        <v>1.0685</v>
      </c>
      <c r="K94" s="524"/>
      <c r="L94" s="520"/>
      <c r="M94" s="28"/>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General!G38</f>
        <v>bd</v>
      </c>
      <c r="H95" s="517">
        <v>1</v>
      </c>
      <c r="I95" s="517">
        <v>1</v>
      </c>
      <c r="J95" s="526">
        <f t="shared" si="0"/>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General!G39</f>
        <v>f</v>
      </c>
      <c r="H96" s="517">
        <v>1</v>
      </c>
      <c r="I96" s="517">
        <v>1</v>
      </c>
      <c r="J96" s="526">
        <f t="shared" si="0"/>
        <v>1.0685</v>
      </c>
      <c r="K96" s="524"/>
      <c r="L96" s="520"/>
      <c r="M96" s="28"/>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General!G40</f>
        <v>h</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General!G41</f>
        <v>i</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General!G42</f>
        <v>k</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General!G43</f>
        <v>l</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General!G44</f>
        <v>ms</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General!G45</f>
        <v>o</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General!G46</f>
        <v>od</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General!G47</f>
        <v>of</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General!G48</f>
        <v>r</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General!G49</f>
        <v>rd</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General!G50</f>
        <v>v</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General!G51</f>
        <v>w</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General!G52</f>
        <v>wd</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General!G53</f>
        <v>z</v>
      </c>
      <c r="H110" s="517">
        <v>1</v>
      </c>
      <c r="I110" s="517">
        <v>1</v>
      </c>
      <c r="J110" s="526">
        <f t="shared" si="0"/>
        <v>1.0685</v>
      </c>
      <c r="K110" s="524"/>
      <c r="L110" s="520"/>
      <c r="M110" s="497"/>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General!G54</f>
        <v>zd</v>
      </c>
      <c r="H111" s="517">
        <v>1</v>
      </c>
      <c r="I111" s="517">
        <v>1</v>
      </c>
      <c r="J111" s="526">
        <f t="shared" si="0"/>
        <v>1.0685</v>
      </c>
      <c r="K111" s="524"/>
      <c r="L111" s="520"/>
      <c r="M111" s="30"/>
      <c r="P111" s="30"/>
      <c r="Q111" s="30"/>
      <c r="R111" s="30"/>
      <c r="S111" s="527"/>
      <c r="T111" s="30"/>
      <c r="U111" s="30"/>
      <c r="V111" s="27"/>
      <c r="W111" s="17"/>
      <c r="X111" s="9"/>
      <c r="Y111" s="9"/>
      <c r="Z111" s="9"/>
    </row>
    <row r="112" spans="1:26" customFormat="1" ht="12" customHeight="1" outlineLevel="1" x14ac:dyDescent="0.25">
      <c r="A112" s="7"/>
      <c r="B112" s="8"/>
      <c r="C112" s="18"/>
      <c r="D112" s="18"/>
      <c r="E112" s="18"/>
      <c r="F112" s="27"/>
      <c r="G112" s="27"/>
      <c r="H112" s="27"/>
      <c r="I112" s="27"/>
      <c r="J112" s="27"/>
      <c r="K112" s="27"/>
      <c r="L112" s="27"/>
      <c r="M112" s="27"/>
      <c r="P112" s="30"/>
      <c r="Q112" s="30"/>
      <c r="R112" s="30"/>
      <c r="S112" s="514"/>
      <c r="T112" s="30"/>
      <c r="U112" s="30"/>
      <c r="V112" s="27"/>
      <c r="W112" s="17"/>
      <c r="X112" s="9"/>
      <c r="Y112" s="9"/>
      <c r="Z112" s="9"/>
    </row>
    <row r="113" spans="1:26" customFormat="1" outlineLevel="1" x14ac:dyDescent="0.25">
      <c r="A113" s="7"/>
      <c r="B113" s="8"/>
      <c r="C113" s="18"/>
      <c r="D113" s="18"/>
      <c r="E113" s="18"/>
      <c r="F113" s="24"/>
      <c r="G113" s="25"/>
      <c r="H113" s="24"/>
      <c r="I113" s="495"/>
      <c r="J113" s="27"/>
      <c r="K113" s="496"/>
      <c r="L113" s="496"/>
      <c r="M113" s="26"/>
      <c r="N113" s="27"/>
      <c r="O113" s="496"/>
      <c r="P113" s="26"/>
      <c r="Q113" s="26"/>
      <c r="R113" s="26"/>
      <c r="S113" s="26"/>
      <c r="T113" s="26"/>
      <c r="U113" s="26"/>
      <c r="V113" s="27"/>
      <c r="W113" s="17"/>
      <c r="X113" s="9"/>
      <c r="Y113" s="9"/>
      <c r="Z113" s="9"/>
    </row>
    <row r="114" spans="1:26" customFormat="1" x14ac:dyDescent="0.25">
      <c r="A114" s="7"/>
      <c r="B114" s="8"/>
      <c r="C114" s="18"/>
      <c r="D114" s="18"/>
      <c r="E114" s="18"/>
      <c r="F114" s="24"/>
      <c r="G114" s="528" t="s">
        <v>3080</v>
      </c>
      <c r="I114" s="529"/>
      <c r="K114" s="520"/>
      <c r="L114" s="520"/>
      <c r="M114" s="26"/>
      <c r="O114" s="496"/>
      <c r="P114" s="26"/>
      <c r="Q114" s="26"/>
      <c r="R114" s="26"/>
      <c r="S114" s="26"/>
      <c r="T114" s="26"/>
      <c r="U114" s="26"/>
      <c r="V114" s="27"/>
      <c r="W114" s="17"/>
      <c r="X114" s="9"/>
      <c r="Y114" s="9"/>
      <c r="Z114" s="9"/>
    </row>
    <row r="115" spans="1:26" customFormat="1" outlineLevel="1" x14ac:dyDescent="0.25">
      <c r="A115" s="7"/>
      <c r="B115" s="8"/>
      <c r="C115" s="18"/>
      <c r="D115" s="18"/>
      <c r="E115" s="18"/>
      <c r="F115" s="24"/>
      <c r="H115" s="525" t="s">
        <v>2336</v>
      </c>
      <c r="I115" t="s">
        <v>2340</v>
      </c>
      <c r="J115" t="s">
        <v>2341</v>
      </c>
      <c r="K115" s="520"/>
      <c r="L115" s="520"/>
      <c r="O115" s="509"/>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General!G37</f>
        <v>b</v>
      </c>
      <c r="H116" s="530">
        <v>0.44</v>
      </c>
      <c r="I116" s="526">
        <f>H116</f>
        <v>0.44</v>
      </c>
      <c r="J116" s="526">
        <f t="shared" ref="J116:J123" si="1">$I55*$K55*$L55/J94</f>
        <v>0.56013102480112298</v>
      </c>
      <c r="K116" s="524"/>
      <c r="L116" s="520"/>
      <c r="M116" s="28"/>
      <c r="O116" s="509"/>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516" t="str">
        <f>General!G38</f>
        <v>bd</v>
      </c>
      <c r="H117" s="530">
        <v>0.44</v>
      </c>
      <c r="I117" s="526">
        <f t="shared" ref="I117:I133" si="2">H117</f>
        <v>0.44</v>
      </c>
      <c r="J117" s="526">
        <f t="shared" si="1"/>
        <v>0.56013102480112298</v>
      </c>
      <c r="K117" s="520"/>
      <c r="L117" s="520"/>
      <c r="M117" s="28"/>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General!G39</f>
        <v>f</v>
      </c>
      <c r="H118" s="530">
        <v>0.3</v>
      </c>
      <c r="I118" s="526">
        <f t="shared" si="2"/>
        <v>0.3</v>
      </c>
      <c r="J118" s="526">
        <f t="shared" si="1"/>
        <v>0.56013102480112298</v>
      </c>
      <c r="K118" s="520"/>
      <c r="L118" s="520"/>
      <c r="M118" s="28"/>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General!G40</f>
        <v>h</v>
      </c>
      <c r="H119" s="530">
        <v>0.3</v>
      </c>
      <c r="I119" s="526">
        <f t="shared" si="2"/>
        <v>0.3</v>
      </c>
      <c r="J119" s="526">
        <f t="shared" si="1"/>
        <v>0.56013102480112298</v>
      </c>
      <c r="K119" s="520"/>
      <c r="L119" s="520"/>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General!G41</f>
        <v>i</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General!G42</f>
        <v>k</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General!G43</f>
        <v>l</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General!G44</f>
        <v>ms</v>
      </c>
      <c r="H123" s="530">
        <f>0.65*H116+0.35*H122</f>
        <v>0.39100000000000001</v>
      </c>
      <c r="I123" s="526">
        <f t="shared" si="2"/>
        <v>0.39100000000000001</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General!G45</f>
        <v>o</v>
      </c>
      <c r="H124" s="530">
        <v>0.4</v>
      </c>
      <c r="I124" s="526">
        <f t="shared" si="2"/>
        <v>0.4</v>
      </c>
      <c r="J124" s="526">
        <f t="shared" ref="J124:J133" si="3">$I63*$K63*$L63/J102</f>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General!G46</f>
        <v>od</v>
      </c>
      <c r="H125" s="530">
        <v>0.4</v>
      </c>
      <c r="I125" s="526">
        <f t="shared" si="2"/>
        <v>0.4</v>
      </c>
      <c r="J125" s="526">
        <f t="shared" si="3"/>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General!G47</f>
        <v>of</v>
      </c>
      <c r="H126" s="530">
        <v>0.4</v>
      </c>
      <c r="I126" s="526">
        <f t="shared" si="2"/>
        <v>0.4</v>
      </c>
      <c r="J126" s="526">
        <f t="shared" si="3"/>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General!G48</f>
        <v>r</v>
      </c>
      <c r="H127" s="530">
        <v>0.2</v>
      </c>
      <c r="I127" s="526">
        <f t="shared" si="2"/>
        <v>0.2</v>
      </c>
      <c r="J127" s="526">
        <f t="shared" si="3"/>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General!G49</f>
        <v>rd</v>
      </c>
      <c r="H128" s="530">
        <v>0.2</v>
      </c>
      <c r="I128" s="526">
        <f t="shared" si="2"/>
        <v>0.2</v>
      </c>
      <c r="J128" s="526">
        <f t="shared" si="3"/>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General!G50</f>
        <v>v</v>
      </c>
      <c r="H129" s="530">
        <v>0.3</v>
      </c>
      <c r="I129" s="526">
        <f t="shared" si="2"/>
        <v>0.3</v>
      </c>
      <c r="J129" s="526">
        <f t="shared" si="3"/>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General!G51</f>
        <v>w</v>
      </c>
      <c r="H130" s="530">
        <v>0.42</v>
      </c>
      <c r="I130" s="526">
        <f t="shared" si="2"/>
        <v>0.42</v>
      </c>
      <c r="J130" s="526">
        <f t="shared" si="3"/>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General!G52</f>
        <v>wd</v>
      </c>
      <c r="H131" s="530">
        <v>0.42</v>
      </c>
      <c r="I131" s="526">
        <f t="shared" si="2"/>
        <v>0.42</v>
      </c>
      <c r="J131" s="526">
        <f t="shared" si="3"/>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General!G53</f>
        <v>z</v>
      </c>
      <c r="H132" s="530">
        <v>0.2</v>
      </c>
      <c r="I132" s="526">
        <f t="shared" si="2"/>
        <v>0.2</v>
      </c>
      <c r="J132" s="526">
        <f t="shared" si="3"/>
        <v>0.56013102480112298</v>
      </c>
      <c r="K132" s="520"/>
      <c r="L132" s="520"/>
      <c r="M132" s="497"/>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General!G54</f>
        <v>zd</v>
      </c>
      <c r="H133" s="530">
        <v>0.2</v>
      </c>
      <c r="I133" s="526">
        <f t="shared" si="2"/>
        <v>0.2</v>
      </c>
      <c r="J133" s="526">
        <f t="shared" si="3"/>
        <v>0.56013102480112298</v>
      </c>
      <c r="K133" s="520"/>
      <c r="L133" s="520"/>
      <c r="M133" s="30"/>
      <c r="P133" s="30"/>
      <c r="Q133" s="30"/>
      <c r="R133" s="30"/>
      <c r="S133" s="527"/>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27"/>
      <c r="M134" s="27"/>
      <c r="P134" s="30"/>
      <c r="Q134" s="30"/>
      <c r="R134" s="30"/>
      <c r="S134" s="514"/>
      <c r="T134" s="30"/>
      <c r="U134" s="30"/>
      <c r="V134" s="27"/>
      <c r="W134" s="17"/>
      <c r="X134" s="9"/>
      <c r="Y134" s="9"/>
      <c r="Z134" s="9"/>
    </row>
    <row r="135" spans="1:26" customFormat="1" x14ac:dyDescent="0.25">
      <c r="A135" s="7"/>
      <c r="B135" s="8"/>
      <c r="C135" s="18"/>
      <c r="D135" s="18"/>
      <c r="E135" s="18"/>
      <c r="F135" s="24"/>
      <c r="G135" s="528" t="s">
        <v>3081</v>
      </c>
      <c r="I135" s="529"/>
      <c r="K135" s="520"/>
      <c r="L135" s="520"/>
      <c r="M135" s="26"/>
      <c r="O135" s="496"/>
      <c r="P135" s="26"/>
      <c r="Q135" s="26"/>
      <c r="R135" s="26"/>
      <c r="S135" s="26"/>
      <c r="T135" s="26"/>
      <c r="U135" s="26"/>
      <c r="V135" s="27"/>
      <c r="W135" s="17"/>
      <c r="X135" s="9"/>
      <c r="Y135" s="9"/>
      <c r="Z135" s="9"/>
    </row>
    <row r="136" spans="1:26" customFormat="1" outlineLevel="1" x14ac:dyDescent="0.25">
      <c r="A136" s="7"/>
      <c r="B136" s="8"/>
      <c r="C136" s="18"/>
      <c r="D136" s="18"/>
      <c r="E136" s="18"/>
      <c r="F136" s="24"/>
      <c r="H136" s="525" t="s">
        <v>2336</v>
      </c>
      <c r="I136" t="s">
        <v>2340</v>
      </c>
      <c r="J136" t="s">
        <v>2341</v>
      </c>
      <c r="K136" s="520"/>
      <c r="L136" s="520"/>
      <c r="O136" s="509"/>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General!G37</f>
        <v>b</v>
      </c>
      <c r="H137" s="531">
        <v>0.94</v>
      </c>
      <c r="I137" s="517">
        <v>0</v>
      </c>
      <c r="J137" s="532">
        <v>1</v>
      </c>
      <c r="K137" s="524"/>
      <c r="L137" s="520"/>
      <c r="M137" s="28"/>
      <c r="O137" s="509"/>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346" t="str">
        <f>General!G38</f>
        <v>bd</v>
      </c>
      <c r="H138" s="531">
        <v>0.94</v>
      </c>
      <c r="I138" s="517">
        <v>0</v>
      </c>
      <c r="J138" s="532">
        <v>1</v>
      </c>
      <c r="K138" s="524"/>
      <c r="L138" s="520"/>
      <c r="M138" s="28"/>
      <c r="O138" s="509"/>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346" t="str">
        <f>General!G39</f>
        <v>f</v>
      </c>
      <c r="H139" s="531">
        <v>0.9</v>
      </c>
      <c r="I139" s="517">
        <v>0</v>
      </c>
      <c r="J139" s="532">
        <v>1</v>
      </c>
      <c r="K139" s="524"/>
      <c r="L139" s="520"/>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General!G40</f>
        <v>h</v>
      </c>
      <c r="H140" s="531">
        <v>0.94</v>
      </c>
      <c r="I140" s="517">
        <v>0</v>
      </c>
      <c r="J140" s="532">
        <v>1</v>
      </c>
      <c r="K140" s="524"/>
      <c r="L140" s="520"/>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General!G41</f>
        <v>i</v>
      </c>
      <c r="H141" s="531">
        <v>0.9</v>
      </c>
      <c r="I141" s="517">
        <v>0</v>
      </c>
      <c r="J141" s="532">
        <v>1</v>
      </c>
      <c r="K141" s="524"/>
      <c r="L141" s="520"/>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General!G42</f>
        <v>k</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General!G43</f>
        <v>l</v>
      </c>
      <c r="H143" s="531">
        <v>0.9</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General!G44</f>
        <v>ms</v>
      </c>
      <c r="H144" s="530">
        <f>0.65*H137+0.35*H143</f>
        <v>0.92599999999999993</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General!G45</f>
        <v>o</v>
      </c>
      <c r="H145" s="531">
        <v>0.94</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General!G46</f>
        <v>od</v>
      </c>
      <c r="H146" s="531">
        <v>0.94</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General!G47</f>
        <v>of</v>
      </c>
      <c r="H147" s="531">
        <v>0.94</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General!G48</f>
        <v>r</v>
      </c>
      <c r="H148" s="531">
        <v>0.97</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General!G49</f>
        <v>rd</v>
      </c>
      <c r="H149" s="531">
        <v>0.97</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General!G50</f>
        <v>v</v>
      </c>
      <c r="H150" s="531">
        <v>0.9</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General!G51</f>
        <v>w</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General!G52</f>
        <v>wd</v>
      </c>
      <c r="H152" s="531">
        <v>0.94</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General!G53</f>
        <v>z</v>
      </c>
      <c r="H153" s="531">
        <v>0.97</v>
      </c>
      <c r="I153" s="517">
        <v>0</v>
      </c>
      <c r="J153" s="532">
        <v>1</v>
      </c>
      <c r="K153" s="524"/>
      <c r="L153" s="520"/>
      <c r="M153" s="497"/>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General!G54</f>
        <v>zd</v>
      </c>
      <c r="H154" s="531">
        <v>0.97</v>
      </c>
      <c r="I154" s="517">
        <v>0</v>
      </c>
      <c r="J154" s="532">
        <v>1</v>
      </c>
      <c r="K154" s="524"/>
      <c r="L154" s="520"/>
      <c r="M154" s="30"/>
      <c r="P154" s="30"/>
      <c r="Q154" s="30"/>
      <c r="R154" s="30"/>
      <c r="S154" s="527"/>
      <c r="T154" s="30"/>
      <c r="U154" s="30"/>
      <c r="V154" s="27"/>
      <c r="W154" s="17"/>
      <c r="X154" s="9"/>
      <c r="Y154" s="9"/>
      <c r="Z154" s="9"/>
    </row>
    <row r="155" spans="1:26" customFormat="1" ht="12" customHeight="1" outlineLevel="1" x14ac:dyDescent="0.25">
      <c r="A155" s="7"/>
      <c r="B155" s="8"/>
      <c r="C155" s="18"/>
      <c r="D155" s="18"/>
      <c r="E155" s="18"/>
      <c r="F155" s="27"/>
      <c r="G155" s="27"/>
      <c r="H155" s="27"/>
      <c r="I155" s="27"/>
      <c r="J155" s="27"/>
      <c r="K155" s="27"/>
      <c r="L155" s="520"/>
      <c r="M155" s="27"/>
      <c r="P155" s="30"/>
      <c r="Q155" s="30"/>
      <c r="R155" s="30"/>
      <c r="S155" s="514"/>
      <c r="T155" s="30"/>
      <c r="U155" s="30"/>
      <c r="V155" s="27"/>
      <c r="W155" s="17"/>
      <c r="X155" s="9"/>
      <c r="Y155" s="9"/>
      <c r="Z155" s="9"/>
    </row>
    <row r="156" spans="1:26" customFormat="1" ht="12" customHeight="1" x14ac:dyDescent="0.25">
      <c r="A156" s="7"/>
      <c r="B156" s="8"/>
      <c r="C156" s="18"/>
      <c r="D156" s="18"/>
      <c r="E156" s="18"/>
      <c r="F156" s="27"/>
      <c r="G156" s="485" t="s">
        <v>3082</v>
      </c>
      <c r="H156" s="27"/>
      <c r="I156" s="27"/>
      <c r="J156" s="27"/>
      <c r="K156" s="27"/>
      <c r="L156" s="520"/>
      <c r="M156" s="27"/>
      <c r="P156" s="30"/>
      <c r="Q156" s="30"/>
      <c r="R156" s="30"/>
      <c r="S156" s="514"/>
      <c r="T156" s="30"/>
      <c r="U156" s="30"/>
      <c r="V156" s="27"/>
      <c r="W156" s="17"/>
      <c r="X156" s="9"/>
      <c r="Y156" s="9"/>
      <c r="Z156" s="9"/>
    </row>
    <row r="157" spans="1:26" customFormat="1" ht="12" customHeight="1" outlineLevel="1" x14ac:dyDescent="0.25">
      <c r="A157" s="7"/>
      <c r="B157" s="8"/>
      <c r="C157" s="18"/>
      <c r="D157" s="18"/>
      <c r="E157" s="18"/>
      <c r="F157" s="24"/>
      <c r="H157" s="28" t="s">
        <v>3083</v>
      </c>
      <c r="I157" s="28" t="s">
        <v>3084</v>
      </c>
      <c r="J157" s="28" t="s">
        <v>3085</v>
      </c>
      <c r="L157" s="520"/>
      <c r="O157" s="509"/>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General!G37</f>
        <v>b</v>
      </c>
      <c r="H158" s="533">
        <v>2E-3</v>
      </c>
      <c r="I158" s="534">
        <v>1E-3</v>
      </c>
      <c r="J158" s="535">
        <v>0.1</v>
      </c>
      <c r="L158" s="520"/>
      <c r="M158" s="28"/>
      <c r="O158" s="509"/>
      <c r="P158" s="30"/>
      <c r="Q158" s="30"/>
      <c r="R158" s="30"/>
      <c r="T158" s="30"/>
      <c r="U158" s="30"/>
      <c r="V158" s="27"/>
      <c r="W158" s="17"/>
      <c r="X158" s="9"/>
      <c r="Y158" s="9"/>
      <c r="Z158" s="9"/>
    </row>
    <row r="159" spans="1:26" customFormat="1" ht="12" customHeight="1" outlineLevel="1" x14ac:dyDescent="0.25">
      <c r="A159" s="7"/>
      <c r="B159" s="8"/>
      <c r="C159" s="18"/>
      <c r="D159" s="18"/>
      <c r="E159" s="18"/>
      <c r="F159" s="24"/>
      <c r="G159" s="516" t="str">
        <f>General!G38</f>
        <v>bd</v>
      </c>
      <c r="H159" s="533">
        <v>2E-3</v>
      </c>
      <c r="I159" s="534">
        <v>1E-3</v>
      </c>
      <c r="J159" s="535">
        <v>0.1</v>
      </c>
      <c r="L159" s="520"/>
      <c r="M159" s="28"/>
      <c r="O159" s="509"/>
      <c r="P159" s="30"/>
      <c r="Q159" s="30"/>
      <c r="R159" s="30"/>
      <c r="T159" s="30"/>
      <c r="U159" s="30"/>
      <c r="V159" s="27"/>
      <c r="W159" s="17"/>
      <c r="X159" s="9"/>
      <c r="Y159" s="9"/>
      <c r="Z159" s="9"/>
    </row>
    <row r="160" spans="1:26" customFormat="1" ht="12" customHeight="1" outlineLevel="1" x14ac:dyDescent="0.25">
      <c r="A160" s="7"/>
      <c r="B160" s="8"/>
      <c r="C160" s="18"/>
      <c r="D160" s="18"/>
      <c r="E160" s="18"/>
      <c r="F160" s="24"/>
      <c r="G160" s="516" t="str">
        <f>General!G39</f>
        <v>f</v>
      </c>
      <c r="H160" s="533">
        <v>2E-3</v>
      </c>
      <c r="I160" s="534">
        <v>1E-3</v>
      </c>
      <c r="J160" s="535">
        <v>0.1</v>
      </c>
      <c r="L160" s="520"/>
      <c r="M160" s="28"/>
      <c r="P160" s="30"/>
      <c r="Q160" s="30"/>
      <c r="R160" s="30"/>
      <c r="T160" s="30"/>
      <c r="U160" s="30"/>
      <c r="V160" s="27"/>
      <c r="W160" s="17"/>
      <c r="X160" s="9"/>
      <c r="Y160" s="9"/>
      <c r="Z160" s="9"/>
    </row>
    <row r="161" spans="1:26" customFormat="1" ht="12" customHeight="1" outlineLevel="1" x14ac:dyDescent="0.25">
      <c r="A161" s="7"/>
      <c r="B161" s="8"/>
      <c r="C161" s="18"/>
      <c r="D161" s="18"/>
      <c r="E161" s="18"/>
      <c r="F161" s="24"/>
      <c r="G161" s="516" t="str">
        <f>General!G40</f>
        <v>h</v>
      </c>
      <c r="H161" s="533">
        <v>2E-3</v>
      </c>
      <c r="I161" s="534">
        <v>1E-3</v>
      </c>
      <c r="J161" s="535">
        <v>0.1</v>
      </c>
      <c r="L161" s="520"/>
      <c r="M161" s="28"/>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General!G41</f>
        <v>i</v>
      </c>
      <c r="H162" s="533">
        <v>2E-3</v>
      </c>
      <c r="I162" s="534">
        <v>1E-3</v>
      </c>
      <c r="J162" s="535">
        <v>0.1</v>
      </c>
      <c r="L162" s="520"/>
      <c r="M162" s="28"/>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General!G42</f>
        <v>k</v>
      </c>
      <c r="H163" s="533">
        <v>2E-3</v>
      </c>
      <c r="I163" s="534">
        <v>1E-3</v>
      </c>
      <c r="J163" s="535">
        <v>0.1</v>
      </c>
      <c r="L163" s="520"/>
      <c r="M163" s="28"/>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General!G43</f>
        <v>l</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General!G44</f>
        <v>ms</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General!G45</f>
        <v>o</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General!G46</f>
        <v>od</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General!G47</f>
        <v>of</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General!G48</f>
        <v>r</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General!G49</f>
        <v>rd</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General!G50</f>
        <v>v</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General!G51</f>
        <v>w</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General!G52</f>
        <v>wd</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General!G53</f>
        <v>z</v>
      </c>
      <c r="H174" s="533">
        <v>2E-3</v>
      </c>
      <c r="I174" s="534">
        <v>1E-3</v>
      </c>
      <c r="J174" s="535">
        <v>0.1</v>
      </c>
      <c r="L174" s="520"/>
      <c r="M174" s="497"/>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General!G54</f>
        <v>zd</v>
      </c>
      <c r="H175" s="533">
        <v>2E-3</v>
      </c>
      <c r="I175" s="534">
        <v>1E-3</v>
      </c>
      <c r="J175" s="535">
        <v>0.1</v>
      </c>
      <c r="L175" s="520"/>
      <c r="M175" s="30"/>
      <c r="P175" s="30"/>
      <c r="Q175" s="30"/>
      <c r="R175" s="30"/>
      <c r="S175" s="527"/>
      <c r="T175" s="30"/>
      <c r="U175" s="30"/>
      <c r="V175" s="27"/>
      <c r="W175" s="17"/>
      <c r="X175" s="9"/>
      <c r="Y175" s="9"/>
      <c r="Z175" s="9"/>
    </row>
    <row r="176" spans="1:26" customFormat="1" ht="12" customHeight="1" outlineLevel="1" x14ac:dyDescent="0.25">
      <c r="A176" s="7"/>
      <c r="B176" s="8"/>
      <c r="C176" s="18"/>
      <c r="D176" s="18"/>
      <c r="E176" s="18"/>
      <c r="F176" s="24"/>
      <c r="G176" s="28"/>
      <c r="H176" s="27"/>
      <c r="I176" s="509"/>
      <c r="J176" s="497"/>
      <c r="K176" s="497"/>
      <c r="L176" s="520"/>
      <c r="M176" s="30"/>
      <c r="N176" s="28"/>
      <c r="P176" s="30"/>
      <c r="Q176" s="30"/>
      <c r="R176" s="30"/>
      <c r="S176" s="527"/>
      <c r="T176" s="30"/>
      <c r="U176" s="30"/>
      <c r="V176" s="27"/>
      <c r="W176" s="17"/>
      <c r="X176" s="9"/>
      <c r="Y176" s="9"/>
      <c r="Z176" s="9"/>
    </row>
    <row r="177" spans="1:26" customFormat="1" ht="12.6" customHeight="1" outlineLevel="1" x14ac:dyDescent="0.25">
      <c r="A177" s="7"/>
      <c r="B177" s="8"/>
      <c r="C177" s="18"/>
      <c r="D177" s="18"/>
      <c r="E177" s="18"/>
      <c r="F177" s="24"/>
      <c r="G177" s="28"/>
      <c r="H177" s="28"/>
      <c r="I177" s="495"/>
      <c r="J177" s="498"/>
      <c r="K177" s="498"/>
      <c r="L177" s="498"/>
      <c r="M177" s="498"/>
      <c r="N177" s="498"/>
      <c r="O177" s="498"/>
      <c r="P177" s="30"/>
      <c r="Q177" s="30"/>
      <c r="R177" s="30"/>
      <c r="S177" s="30"/>
      <c r="T177" s="30"/>
      <c r="U177" s="30"/>
      <c r="V177" s="27"/>
      <c r="W177" s="17"/>
      <c r="X177" s="9"/>
      <c r="Y177" s="9"/>
      <c r="Z177" s="9"/>
    </row>
    <row r="178" spans="1:26" customFormat="1" ht="12" customHeight="1" outlineLevel="1" x14ac:dyDescent="0.25">
      <c r="A178" s="7"/>
      <c r="B178" s="8"/>
      <c r="C178" s="18"/>
      <c r="D178" s="18"/>
      <c r="E178" s="18"/>
      <c r="F178" s="24"/>
      <c r="G178" s="28"/>
      <c r="H178" s="28"/>
      <c r="I178" s="495"/>
      <c r="J178" s="498"/>
      <c r="K178" s="498"/>
      <c r="L178" s="498"/>
      <c r="M178" s="498"/>
      <c r="N178" s="498"/>
      <c r="O178" s="498"/>
      <c r="P178" s="30"/>
      <c r="Q178" s="30"/>
      <c r="R178" s="30"/>
      <c r="S178" s="30"/>
      <c r="T178" s="30"/>
      <c r="U178" s="30"/>
      <c r="V178" s="27"/>
      <c r="W178" s="17"/>
      <c r="X178" s="9"/>
      <c r="Y178" s="9"/>
      <c r="Z178" s="9"/>
    </row>
    <row r="179" spans="1:26" customFormat="1" ht="12" customHeight="1" x14ac:dyDescent="0.25">
      <c r="A179" s="7"/>
      <c r="B179" s="8"/>
      <c r="C179" s="18"/>
      <c r="D179" s="18"/>
      <c r="E179" s="18"/>
      <c r="F179" s="24"/>
      <c r="G179" s="528" t="s">
        <v>3086</v>
      </c>
      <c r="H179" s="28"/>
      <c r="I179" s="495"/>
      <c r="J179" s="498"/>
      <c r="K179" s="498"/>
      <c r="L179" s="498"/>
      <c r="M179" s="498"/>
      <c r="N179" s="498"/>
      <c r="O179" s="498"/>
      <c r="P179" s="30"/>
      <c r="Q179" s="30"/>
      <c r="R179" s="30"/>
      <c r="S179" s="30"/>
      <c r="T179" s="30"/>
      <c r="U179" s="30"/>
      <c r="V179" s="27"/>
      <c r="W179" s="17"/>
      <c r="X179" s="9"/>
      <c r="Y179" s="9"/>
      <c r="Z179" s="9"/>
    </row>
    <row r="180" spans="1:26" customFormat="1" ht="12" customHeight="1" outlineLevel="1" x14ac:dyDescent="0.25">
      <c r="A180" s="7"/>
      <c r="B180" s="8"/>
      <c r="C180" s="18"/>
      <c r="D180" s="18"/>
      <c r="E180" s="18"/>
      <c r="F180" s="24"/>
      <c r="G180" s="28"/>
      <c r="H180" s="24"/>
      <c r="I180" s="536"/>
      <c r="J180" s="537"/>
      <c r="K180" s="537"/>
      <c r="L180" s="538"/>
      <c r="M180" s="537"/>
      <c r="N180" s="537"/>
      <c r="O180" s="537"/>
      <c r="P180" s="35"/>
      <c r="Q180" s="35"/>
      <c r="R180" s="35"/>
      <c r="S180" s="35"/>
      <c r="T180" s="30"/>
      <c r="U180" s="30"/>
      <c r="V180" s="27"/>
      <c r="W180" s="17"/>
      <c r="X180" s="9"/>
      <c r="Y180" s="9"/>
      <c r="Z180" s="9"/>
    </row>
    <row r="181" spans="1:26" customFormat="1" ht="12" customHeight="1" outlineLevel="1" x14ac:dyDescent="0.25">
      <c r="A181" s="7"/>
      <c r="B181" s="8"/>
      <c r="C181" s="18"/>
      <c r="D181" s="18"/>
      <c r="E181" s="18"/>
      <c r="F181" s="24"/>
      <c r="G181" s="28"/>
      <c r="H181" s="539" t="s">
        <v>2330</v>
      </c>
      <c r="I181" s="540" t="s">
        <v>4</v>
      </c>
      <c r="J181" s="540" t="s">
        <v>3087</v>
      </c>
      <c r="K181" s="540" t="s">
        <v>539</v>
      </c>
      <c r="L181" s="541" t="s">
        <v>3088</v>
      </c>
      <c r="M181" s="542" t="s">
        <v>10</v>
      </c>
      <c r="N181" s="542" t="s">
        <v>3089</v>
      </c>
      <c r="O181" s="542" t="s">
        <v>67</v>
      </c>
      <c r="P181" s="543" t="s">
        <v>68</v>
      </c>
      <c r="Q181" s="544" t="s">
        <v>2331</v>
      </c>
      <c r="R181" s="35"/>
      <c r="S181" s="35"/>
      <c r="T181" s="30"/>
      <c r="U181" s="30"/>
      <c r="V181" s="27"/>
      <c r="W181" s="17"/>
      <c r="X181" s="9"/>
      <c r="Y181" s="9"/>
      <c r="Z181" s="9"/>
    </row>
    <row r="182" spans="1:26" customFormat="1" ht="12" customHeight="1" outlineLevel="1" x14ac:dyDescent="0.25">
      <c r="A182" s="7"/>
      <c r="B182" s="8"/>
      <c r="C182" s="18"/>
      <c r="D182" s="18"/>
      <c r="E182" s="18"/>
      <c r="F182" s="24"/>
      <c r="G182" s="28" t="s">
        <v>3090</v>
      </c>
      <c r="H182" s="545">
        <v>80</v>
      </c>
      <c r="I182" s="545">
        <f>H182-5</f>
        <v>75</v>
      </c>
      <c r="J182" s="545">
        <f t="shared" ref="J182:Q182" si="4">I182-5</f>
        <v>70</v>
      </c>
      <c r="K182" s="545">
        <f t="shared" si="4"/>
        <v>65</v>
      </c>
      <c r="L182" s="545">
        <f t="shared" si="4"/>
        <v>60</v>
      </c>
      <c r="M182" s="545">
        <f t="shared" si="4"/>
        <v>55</v>
      </c>
      <c r="N182" s="545">
        <f t="shared" si="4"/>
        <v>50</v>
      </c>
      <c r="O182" s="545">
        <f t="shared" si="4"/>
        <v>45</v>
      </c>
      <c r="P182" s="545">
        <f t="shared" si="4"/>
        <v>40</v>
      </c>
      <c r="Q182" s="545">
        <f t="shared" si="4"/>
        <v>35</v>
      </c>
      <c r="R182" s="35"/>
      <c r="S182" s="35"/>
      <c r="T182" s="30"/>
      <c r="U182" s="30"/>
      <c r="V182" s="27"/>
      <c r="W182" s="17"/>
      <c r="X182" s="9"/>
      <c r="Y182" s="9"/>
      <c r="Z182" s="9"/>
    </row>
    <row r="183" spans="1:26" customFormat="1" ht="12" customHeight="1" outlineLevel="1" x14ac:dyDescent="0.25">
      <c r="A183" s="7"/>
      <c r="B183" s="8"/>
      <c r="C183" s="18"/>
      <c r="D183" s="18"/>
      <c r="E183" s="18"/>
      <c r="F183" s="24"/>
      <c r="G183" s="28" t="s">
        <v>3091</v>
      </c>
      <c r="H183" s="546">
        <v>0.115</v>
      </c>
      <c r="I183" s="547">
        <v>0.1065</v>
      </c>
      <c r="J183" s="533">
        <v>0.10150000000000001</v>
      </c>
      <c r="K183" s="533">
        <v>9.5000000000000001E-2</v>
      </c>
      <c r="L183" s="533">
        <v>8.7999999999999995E-2</v>
      </c>
      <c r="M183" s="533">
        <v>8.2000000000000003E-2</v>
      </c>
      <c r="N183" s="533">
        <v>7.6999999999999999E-2</v>
      </c>
      <c r="O183" s="533">
        <v>7.1199999999999999E-2</v>
      </c>
      <c r="P183" s="548">
        <v>5.9900000000000002E-2</v>
      </c>
      <c r="Q183" s="548">
        <v>5.5E-2</v>
      </c>
      <c r="R183" s="35"/>
      <c r="S183" s="35"/>
      <c r="T183" s="30"/>
      <c r="U183" s="30"/>
      <c r="V183" s="27"/>
      <c r="W183" s="17"/>
      <c r="X183" s="9"/>
      <c r="Y183" s="9"/>
      <c r="Z183" s="9"/>
    </row>
    <row r="184" spans="1:26" customFormat="1" ht="12" customHeight="1" outlineLevel="1" x14ac:dyDescent="0.25">
      <c r="A184" s="7"/>
      <c r="B184" s="8"/>
      <c r="C184" s="18"/>
      <c r="D184" s="18"/>
      <c r="E184" s="18"/>
      <c r="F184" s="24"/>
      <c r="G184" s="28"/>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8"/>
      <c r="I185" s="495"/>
      <c r="J185" s="498"/>
      <c r="K185" s="498"/>
      <c r="L185" s="498"/>
      <c r="M185" s="498"/>
      <c r="N185" s="498"/>
      <c r="O185" s="498"/>
      <c r="P185" s="30"/>
      <c r="Q185" s="30"/>
      <c r="R185" s="30"/>
      <c r="S185" s="30"/>
      <c r="T185" s="30"/>
      <c r="U185" s="30"/>
      <c r="V185" s="27"/>
      <c r="W185" s="17"/>
      <c r="X185" s="9"/>
      <c r="Y185" s="9"/>
      <c r="Z185" s="9"/>
    </row>
    <row r="186" spans="1:26" customFormat="1" ht="12" customHeight="1" outlineLevel="1" x14ac:dyDescent="0.25">
      <c r="A186" s="7"/>
      <c r="B186" s="8"/>
      <c r="C186" s="18"/>
      <c r="D186" s="18"/>
      <c r="E186" s="18"/>
      <c r="F186" s="24"/>
      <c r="G186" s="28"/>
      <c r="H186" s="28"/>
      <c r="I186" s="495"/>
      <c r="J186" s="498"/>
      <c r="K186" s="498"/>
      <c r="L186" s="498"/>
      <c r="M186" s="498"/>
      <c r="N186" s="498"/>
      <c r="O186" s="498"/>
      <c r="P186" s="30"/>
      <c r="Q186" s="30"/>
      <c r="R186" s="30"/>
      <c r="S186" s="30"/>
      <c r="T186" s="30"/>
      <c r="U186" s="30"/>
      <c r="V186" s="27"/>
      <c r="W186" s="17"/>
      <c r="X186" s="9"/>
      <c r="Y186" s="9"/>
      <c r="Z186" s="9"/>
    </row>
    <row r="187" spans="1:26" customFormat="1" ht="12" customHeight="1" outlineLevel="1" x14ac:dyDescent="0.25">
      <c r="A187" s="7"/>
      <c r="B187" s="8"/>
      <c r="C187" s="18"/>
      <c r="D187" s="18"/>
      <c r="E187" s="18"/>
      <c r="F187" s="24"/>
      <c r="G187" s="28"/>
      <c r="H187" s="28"/>
      <c r="I187" s="495"/>
      <c r="J187" s="498"/>
      <c r="K187" s="498"/>
      <c r="L187" s="498"/>
      <c r="M187" s="498"/>
      <c r="N187" s="498"/>
      <c r="O187" s="498"/>
      <c r="P187" s="30"/>
      <c r="Q187" s="30"/>
      <c r="R187" s="30"/>
      <c r="S187" s="30"/>
      <c r="T187" s="30"/>
      <c r="U187" s="30"/>
      <c r="V187" s="27"/>
      <c r="W187" s="17"/>
      <c r="X187" s="9"/>
      <c r="Y187" s="9"/>
      <c r="Z187" s="9"/>
    </row>
    <row r="188" spans="1:26" customFormat="1" ht="12" customHeight="1" outlineLevel="1" x14ac:dyDescent="0.25">
      <c r="A188" s="7"/>
      <c r="B188" s="8"/>
      <c r="C188" s="18"/>
      <c r="D188" s="18"/>
      <c r="E188" s="18"/>
      <c r="F188" s="24"/>
      <c r="G188" s="28"/>
      <c r="H188" s="28"/>
      <c r="I188" s="495"/>
      <c r="J188" s="498"/>
      <c r="K188" s="498"/>
      <c r="L188" s="498"/>
      <c r="M188" s="498"/>
      <c r="N188" s="498"/>
      <c r="O188" s="498"/>
      <c r="P188" s="30"/>
      <c r="Q188" s="30"/>
      <c r="R188" s="30"/>
      <c r="S188" s="30"/>
      <c r="T188" s="30"/>
      <c r="U188" s="30"/>
      <c r="V188" s="27"/>
      <c r="W188" s="17"/>
      <c r="X188" s="9"/>
      <c r="Y188" s="9"/>
      <c r="Z188" s="9"/>
    </row>
    <row r="189" spans="1:26" customFormat="1" ht="12" customHeight="1" outlineLevel="1" x14ac:dyDescent="0.25">
      <c r="A189" s="7"/>
      <c r="B189" s="8"/>
      <c r="C189" s="18"/>
      <c r="D189" s="18"/>
      <c r="E189" s="18"/>
      <c r="F189" s="549"/>
      <c r="G189" s="28"/>
      <c r="H189" s="28"/>
      <c r="I189" s="495"/>
      <c r="J189" s="497"/>
      <c r="K189" s="497"/>
      <c r="L189" s="497"/>
      <c r="M189" s="497"/>
      <c r="N189" s="497"/>
      <c r="O189" s="497"/>
      <c r="P189" s="30"/>
      <c r="Q189" s="30"/>
      <c r="R189" s="30"/>
      <c r="S189" s="30"/>
      <c r="T189" s="30"/>
      <c r="U189" s="30"/>
      <c r="V189" s="27"/>
      <c r="W189" s="17"/>
      <c r="X189" s="9"/>
      <c r="Y189" s="9"/>
      <c r="Z189" s="9"/>
    </row>
    <row r="190" spans="1:26" customFormat="1" ht="5.0999999999999996" customHeight="1" outlineLevel="1" x14ac:dyDescent="0.25">
      <c r="A190" s="7"/>
      <c r="B190" s="8"/>
      <c r="C190" s="18"/>
      <c r="D190" s="18"/>
      <c r="E190" s="18"/>
      <c r="F190" s="33"/>
      <c r="G190" s="34"/>
      <c r="H190" s="34"/>
      <c r="I190" s="34"/>
      <c r="J190" s="35"/>
      <c r="K190" s="35"/>
      <c r="L190" s="35"/>
      <c r="M190" s="35"/>
      <c r="N190" s="35"/>
      <c r="O190" s="35"/>
      <c r="P190" s="35"/>
      <c r="Q190" s="35"/>
      <c r="R190" s="35"/>
      <c r="S190" s="35"/>
      <c r="T190" s="35"/>
      <c r="U190" s="35"/>
      <c r="V190" s="27"/>
      <c r="W190" s="17"/>
      <c r="X190" s="9"/>
      <c r="Y190" s="9"/>
      <c r="Z190" s="9"/>
    </row>
    <row r="191" spans="1:26" customFormat="1" ht="25.35" customHeight="1" outlineLevel="1" x14ac:dyDescent="0.25">
      <c r="A191" s="7"/>
      <c r="B191" s="8"/>
      <c r="C191" s="36"/>
      <c r="D191" s="36"/>
      <c r="E191" s="36"/>
      <c r="F191" s="36"/>
      <c r="G191" s="37" t="str">
        <f>G81</f>
        <v>STUBBLE PRECALCS</v>
      </c>
      <c r="H191" s="36"/>
      <c r="I191" s="36"/>
      <c r="J191" s="36"/>
      <c r="K191" s="36"/>
      <c r="L191" s="36"/>
      <c r="M191" s="36"/>
      <c r="N191" s="36"/>
      <c r="O191" s="36"/>
      <c r="P191" s="36"/>
      <c r="Q191" s="36"/>
      <c r="R191" s="36"/>
      <c r="S191" s="36"/>
      <c r="T191" s="36"/>
      <c r="U191" s="36"/>
      <c r="V191" s="36"/>
      <c r="W191" s="38" t="s">
        <v>98</v>
      </c>
      <c r="X191" s="9"/>
      <c r="Y191" s="9"/>
      <c r="Z191" s="9"/>
    </row>
    <row r="192" spans="1:26" customFormat="1" ht="12" customHeight="1" outlineLevel="1" x14ac:dyDescent="0.25">
      <c r="A192" s="7"/>
      <c r="B192" s="8"/>
      <c r="C192" s="8"/>
      <c r="D192" s="8"/>
      <c r="E192" s="8"/>
      <c r="F192" s="9"/>
      <c r="G192" s="9"/>
      <c r="H192" s="9"/>
      <c r="I192" s="9"/>
      <c r="J192" s="9"/>
      <c r="K192" s="9"/>
      <c r="L192" s="9"/>
      <c r="M192" s="9"/>
      <c r="N192" s="9"/>
      <c r="O192" s="9"/>
      <c r="P192" s="9"/>
      <c r="Q192" s="9"/>
      <c r="R192" s="9"/>
      <c r="S192" s="9"/>
      <c r="T192" s="9"/>
      <c r="U192" s="9"/>
      <c r="V192" s="9"/>
      <c r="W192" s="9"/>
      <c r="X192" s="9"/>
      <c r="Y192" s="9"/>
      <c r="Z192" s="9"/>
    </row>
    <row r="193" spans="1:44" customFormat="1" ht="12" customHeight="1" outlineLevel="1" x14ac:dyDescent="0.25">
      <c r="A193" s="7"/>
      <c r="B193" s="8"/>
      <c r="C193" s="8"/>
      <c r="D193" s="8"/>
      <c r="E193" s="8"/>
      <c r="F193" s="8"/>
      <c r="G193" s="8"/>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8"/>
      <c r="AQ193" s="8"/>
      <c r="AR193" s="8"/>
    </row>
    <row r="194" spans="1:44" customFormat="1" ht="5.0999999999999996" customHeight="1" thickBot="1" x14ac:dyDescent="0.3">
      <c r="A194" s="7"/>
      <c r="B194" s="8"/>
      <c r="C194" s="8"/>
      <c r="D194" s="8"/>
      <c r="E194" s="8"/>
      <c r="F194" s="8"/>
      <c r="G194" s="8"/>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8"/>
      <c r="AQ194" s="8"/>
      <c r="AR194" s="8"/>
    </row>
    <row r="195" spans="1:44" customFormat="1" ht="5.0999999999999996" customHeight="1" x14ac:dyDescent="0.25">
      <c r="A195" s="7"/>
      <c r="B195" s="8"/>
      <c r="C195" s="10" t="s">
        <v>93</v>
      </c>
      <c r="D195" s="10"/>
      <c r="E195" s="10"/>
      <c r="F195" s="10"/>
      <c r="G195" s="10"/>
      <c r="H195" s="1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2"/>
      <c r="AP195" s="9"/>
      <c r="AQ195" s="9"/>
      <c r="AR195" s="9"/>
    </row>
    <row r="196" spans="1:44" customFormat="1" ht="12" customHeight="1" x14ac:dyDescent="0.25">
      <c r="A196" s="7"/>
      <c r="B196" s="8"/>
      <c r="C196" s="13"/>
      <c r="D196" s="13"/>
      <c r="E196" s="13" t="s">
        <v>94</v>
      </c>
      <c r="F196" s="14"/>
      <c r="G196" s="15" t="s">
        <v>3092</v>
      </c>
      <c r="H196" s="14"/>
      <c r="I196" s="14"/>
      <c r="J196" s="14"/>
      <c r="K196" s="14"/>
      <c r="L196" s="14"/>
      <c r="M196" s="14"/>
      <c r="N196" s="14"/>
      <c r="O196" s="14"/>
      <c r="P196" s="14"/>
      <c r="Q196" s="14"/>
      <c r="R196" s="14"/>
      <c r="S196" s="14"/>
      <c r="T196" s="14"/>
      <c r="U196" s="14"/>
      <c r="V196" s="16"/>
      <c r="W196" s="14"/>
      <c r="X196" s="14"/>
      <c r="Y196" s="14"/>
      <c r="Z196" s="14"/>
      <c r="AA196" s="16"/>
      <c r="AB196" s="16"/>
      <c r="AC196" s="16"/>
      <c r="AD196" s="16"/>
      <c r="AE196" s="14"/>
      <c r="AF196" s="14"/>
      <c r="AG196" s="14"/>
      <c r="AH196" s="14"/>
      <c r="AI196" s="14"/>
      <c r="AJ196" s="14"/>
      <c r="AK196" s="16"/>
      <c r="AL196" s="16"/>
      <c r="AM196" s="16"/>
      <c r="AN196" s="16"/>
      <c r="AO196" s="17"/>
      <c r="AP196" s="9"/>
      <c r="AQ196" s="9"/>
      <c r="AR196" s="9"/>
    </row>
    <row r="197" spans="1:44" customFormat="1" ht="12" customHeight="1" outlineLevel="1" x14ac:dyDescent="0.25">
      <c r="A197" s="7"/>
      <c r="B197" s="8"/>
      <c r="C197" s="13"/>
      <c r="D197" s="13"/>
      <c r="E197" s="18"/>
      <c r="F197" s="14"/>
      <c r="G197" s="14" t="s">
        <v>3093</v>
      </c>
      <c r="H197" s="14"/>
      <c r="I197" s="14"/>
      <c r="J197" s="14"/>
      <c r="K197" s="14"/>
      <c r="L197" s="14"/>
      <c r="M197" s="14"/>
      <c r="N197" s="14"/>
      <c r="O197" s="14"/>
      <c r="P197" s="14"/>
      <c r="Q197" s="14"/>
      <c r="R197" s="14"/>
      <c r="S197" s="14"/>
      <c r="T197" s="14"/>
      <c r="U197" s="14"/>
      <c r="V197" s="16"/>
      <c r="W197" s="19"/>
      <c r="X197" s="19"/>
      <c r="Y197" s="19"/>
      <c r="Z197" s="19"/>
      <c r="AA197" s="16"/>
      <c r="AB197" s="16"/>
      <c r="AC197" s="16"/>
      <c r="AD197" s="16"/>
      <c r="AE197" s="14"/>
      <c r="AF197" s="14"/>
      <c r="AG197" s="14"/>
      <c r="AH197" s="14"/>
      <c r="AI197" s="14"/>
      <c r="AJ197" s="14"/>
      <c r="AK197" s="16"/>
      <c r="AL197" s="16"/>
      <c r="AM197" s="16"/>
      <c r="AN197" s="16"/>
      <c r="AO197" s="17"/>
      <c r="AP197" s="9"/>
      <c r="AQ197" s="9"/>
      <c r="AR197" s="9"/>
    </row>
    <row r="198" spans="1:44" customFormat="1" ht="12" customHeight="1" outlineLevel="1" x14ac:dyDescent="0.25">
      <c r="A198" s="7"/>
      <c r="B198" s="8"/>
      <c r="C198" s="18"/>
      <c r="D198" s="13"/>
      <c r="E198" s="18"/>
      <c r="F198" s="14"/>
      <c r="G198" s="20"/>
      <c r="H198" s="14"/>
      <c r="I198" s="14"/>
      <c r="J198" s="14"/>
      <c r="K198" s="14"/>
      <c r="L198" s="14"/>
      <c r="M198" s="14"/>
      <c r="N198" s="14"/>
      <c r="O198" s="14"/>
      <c r="P198" s="14"/>
      <c r="Q198" s="14"/>
      <c r="R198" s="14"/>
      <c r="S198" s="14"/>
      <c r="T198" s="14"/>
      <c r="U198" s="14"/>
      <c r="V198" s="16"/>
      <c r="W198" s="19"/>
      <c r="X198" s="19"/>
      <c r="Y198" s="19"/>
      <c r="Z198" s="19"/>
      <c r="AA198" s="16"/>
      <c r="AB198" s="16"/>
      <c r="AC198" s="16"/>
      <c r="AD198" s="16"/>
      <c r="AE198" s="14"/>
      <c r="AF198" s="14"/>
      <c r="AG198" s="14"/>
      <c r="AH198" s="14"/>
      <c r="AI198" s="14"/>
      <c r="AJ198" s="14"/>
      <c r="AK198" s="16"/>
      <c r="AL198" s="16"/>
      <c r="AM198" s="16"/>
      <c r="AN198" s="16"/>
      <c r="AO198" s="17"/>
      <c r="AP198" s="9"/>
      <c r="AQ198" s="9"/>
      <c r="AR198" s="9"/>
    </row>
    <row r="199" spans="1:44" customFormat="1" ht="12" customHeight="1" outlineLevel="1" x14ac:dyDescent="0.25">
      <c r="A199" s="7"/>
      <c r="B199" s="8"/>
      <c r="C199" s="398"/>
      <c r="D199" s="13"/>
      <c r="E199" s="18"/>
      <c r="F199" s="14"/>
      <c r="G199" s="494"/>
      <c r="H199" s="14"/>
      <c r="I199" s="14"/>
      <c r="J199" s="14"/>
      <c r="K199" s="14"/>
      <c r="L199" s="14"/>
      <c r="M199" s="14"/>
      <c r="N199" s="14"/>
      <c r="O199" s="14"/>
      <c r="P199" s="14"/>
      <c r="Q199" s="14"/>
      <c r="R199" s="14"/>
      <c r="S199" s="14"/>
      <c r="T199" s="14"/>
      <c r="U199" s="14"/>
      <c r="V199" s="16"/>
      <c r="W199" s="19"/>
      <c r="X199" s="19"/>
      <c r="Y199" s="19"/>
      <c r="Z199" s="19"/>
      <c r="AA199" s="16"/>
      <c r="AB199" s="16"/>
      <c r="AC199" s="16"/>
      <c r="AD199" s="16"/>
      <c r="AE199" s="14"/>
      <c r="AF199" s="14"/>
      <c r="AG199" s="14"/>
      <c r="AH199" s="14"/>
      <c r="AI199" s="14"/>
      <c r="AJ199" s="14"/>
      <c r="AK199" s="16"/>
      <c r="AL199" s="16"/>
      <c r="AM199" s="16"/>
      <c r="AN199" s="16"/>
      <c r="AO199" s="17"/>
      <c r="AP199" s="9"/>
      <c r="AQ199" s="9"/>
      <c r="AR199" s="9"/>
    </row>
    <row r="200" spans="1:44" customFormat="1" ht="12" customHeight="1" outlineLevel="1" x14ac:dyDescent="0.25">
      <c r="A200" s="7"/>
      <c r="B200" s="8"/>
      <c r="C200" s="18"/>
      <c r="D200" s="18"/>
      <c r="E200" s="18"/>
      <c r="F200" s="18"/>
      <c r="G200" s="18"/>
      <c r="H200" s="18"/>
      <c r="I200" s="18"/>
      <c r="J200" s="21" t="s">
        <v>3094</v>
      </c>
      <c r="K200" s="21" t="s">
        <v>3095</v>
      </c>
      <c r="L200" s="21" t="s">
        <v>3096</v>
      </c>
      <c r="M200" s="21" t="s">
        <v>3097</v>
      </c>
      <c r="N200" s="21" t="s">
        <v>3098</v>
      </c>
      <c r="O200" s="21" t="s">
        <v>3099</v>
      </c>
      <c r="P200" s="21" t="s">
        <v>3100</v>
      </c>
      <c r="Q200" s="21" t="s">
        <v>3101</v>
      </c>
      <c r="R200" s="21" t="s">
        <v>3102</v>
      </c>
      <c r="S200" s="21" t="s">
        <v>3103</v>
      </c>
      <c r="T200" s="21" t="s">
        <v>3104</v>
      </c>
      <c r="U200" s="21" t="s">
        <v>3105</v>
      </c>
      <c r="V200" s="21" t="s">
        <v>3106</v>
      </c>
      <c r="W200" s="21" t="s">
        <v>3107</v>
      </c>
      <c r="X200" s="21" t="s">
        <v>3108</v>
      </c>
      <c r="Y200" s="21" t="s">
        <v>3109</v>
      </c>
      <c r="Z200" s="21" t="s">
        <v>3110</v>
      </c>
      <c r="AA200" s="21" t="s">
        <v>3111</v>
      </c>
      <c r="AB200" s="21" t="s">
        <v>3112</v>
      </c>
      <c r="AC200" s="21" t="s">
        <v>3113</v>
      </c>
      <c r="AD200" s="21" t="s">
        <v>3114</v>
      </c>
      <c r="AE200" s="21" t="s">
        <v>3115</v>
      </c>
      <c r="AF200" s="21" t="s">
        <v>3116</v>
      </c>
      <c r="AG200" s="21" t="s">
        <v>3117</v>
      </c>
      <c r="AH200" s="21" t="s">
        <v>3118</v>
      </c>
      <c r="AI200" s="21" t="s">
        <v>3119</v>
      </c>
      <c r="AJ200" s="21" t="s">
        <v>3120</v>
      </c>
      <c r="AK200" s="21" t="s">
        <v>3121</v>
      </c>
      <c r="AL200" s="21" t="s">
        <v>3122</v>
      </c>
      <c r="AM200" s="21" t="s">
        <v>3123</v>
      </c>
      <c r="AN200" s="21"/>
      <c r="AO200" s="17"/>
      <c r="AP200" s="9"/>
      <c r="AQ200" s="9"/>
      <c r="AR200" s="9"/>
    </row>
    <row r="201" spans="1:44" customFormat="1" ht="12" customHeight="1" outlineLevel="1" x14ac:dyDescent="0.25">
      <c r="A201" s="7"/>
      <c r="B201" s="8"/>
      <c r="C201" s="18"/>
      <c r="D201" s="18"/>
      <c r="E201" s="18"/>
      <c r="F201" s="18"/>
      <c r="G201" s="18"/>
      <c r="H201" s="18"/>
      <c r="I201" s="18"/>
      <c r="J201" s="550" t="s">
        <v>407</v>
      </c>
      <c r="K201" s="550"/>
      <c r="L201" s="550"/>
      <c r="M201" s="550"/>
      <c r="N201" s="550"/>
      <c r="O201" s="550"/>
      <c r="P201" s="550"/>
      <c r="Q201" s="550"/>
      <c r="R201" s="550" t="s">
        <v>3124</v>
      </c>
      <c r="S201" s="550"/>
      <c r="T201" s="550"/>
      <c r="U201" s="550"/>
      <c r="V201" s="550"/>
      <c r="W201" s="550"/>
      <c r="X201" s="550"/>
      <c r="Y201" s="550"/>
      <c r="Z201" s="550"/>
      <c r="AA201" s="550"/>
      <c r="AB201" s="550"/>
      <c r="AC201" s="550"/>
      <c r="AD201" s="550" t="s">
        <v>408</v>
      </c>
      <c r="AE201" s="550"/>
      <c r="AF201" s="550"/>
      <c r="AG201" s="550"/>
      <c r="AH201" s="550"/>
      <c r="AI201" s="550"/>
      <c r="AJ201" s="550" t="s">
        <v>3125</v>
      </c>
      <c r="AK201" s="550"/>
      <c r="AL201" s="551"/>
      <c r="AM201" s="551"/>
      <c r="AN201" s="21"/>
      <c r="AO201" s="17"/>
      <c r="AP201" s="9"/>
      <c r="AQ201" s="9"/>
      <c r="AR201" s="9"/>
    </row>
    <row r="202" spans="1:44" customFormat="1" ht="12" customHeight="1" outlineLevel="1" x14ac:dyDescent="0.25">
      <c r="A202" s="7"/>
      <c r="B202" s="8"/>
      <c r="C202" s="18"/>
      <c r="D202" s="18"/>
      <c r="E202" s="18"/>
      <c r="F202" s="18"/>
      <c r="G202" s="18"/>
      <c r="H202" s="18"/>
      <c r="I202" s="18"/>
      <c r="J202" s="552" t="s">
        <v>3126</v>
      </c>
      <c r="K202" s="552" t="s">
        <v>3127</v>
      </c>
      <c r="L202" s="552" t="s">
        <v>3128</v>
      </c>
      <c r="M202" s="552" t="s">
        <v>3128</v>
      </c>
      <c r="N202" s="552" t="s">
        <v>3128</v>
      </c>
      <c r="O202" s="552" t="s">
        <v>3128</v>
      </c>
      <c r="P202" s="552" t="s">
        <v>3128</v>
      </c>
      <c r="Q202" s="552" t="s">
        <v>3129</v>
      </c>
      <c r="R202" s="552" t="s">
        <v>3130</v>
      </c>
      <c r="S202" s="552" t="s">
        <v>3130</v>
      </c>
      <c r="T202" s="552" t="s">
        <v>3131</v>
      </c>
      <c r="U202" s="552" t="s">
        <v>3131</v>
      </c>
      <c r="V202" s="552" t="s">
        <v>3132</v>
      </c>
      <c r="W202" s="552" t="s">
        <v>3132</v>
      </c>
      <c r="X202" s="552" t="s">
        <v>3133</v>
      </c>
      <c r="Y202" s="552" t="s">
        <v>3133</v>
      </c>
      <c r="Z202" s="552" t="s">
        <v>3134</v>
      </c>
      <c r="AA202" s="552" t="s">
        <v>3134</v>
      </c>
      <c r="AB202" s="552" t="s">
        <v>3135</v>
      </c>
      <c r="AC202" s="552" t="s">
        <v>3135</v>
      </c>
      <c r="AD202" s="552" t="s">
        <v>3136</v>
      </c>
      <c r="AE202" s="552" t="s">
        <v>3137</v>
      </c>
      <c r="AF202" s="552" t="s">
        <v>3138</v>
      </c>
      <c r="AG202" s="552" t="s">
        <v>3139</v>
      </c>
      <c r="AH202" s="552" t="s">
        <v>3139</v>
      </c>
      <c r="AI202" s="552" t="s">
        <v>3140</v>
      </c>
      <c r="AJ202" s="551" t="s">
        <v>3141</v>
      </c>
      <c r="AK202" s="551" t="s">
        <v>3141</v>
      </c>
      <c r="AL202" s="551"/>
      <c r="AM202" s="551"/>
      <c r="AN202" s="21"/>
      <c r="AO202" s="17"/>
      <c r="AP202" s="9"/>
      <c r="AQ202" s="9"/>
      <c r="AR202" s="9"/>
    </row>
    <row r="203" spans="1:44" customFormat="1" ht="12" customHeight="1" outlineLevel="1" x14ac:dyDescent="0.25">
      <c r="A203" s="7"/>
      <c r="B203" s="8"/>
      <c r="C203" s="18"/>
      <c r="D203" s="18"/>
      <c r="E203" s="18"/>
      <c r="F203" s="18"/>
      <c r="G203" s="18"/>
      <c r="H203" s="18"/>
      <c r="I203" s="21"/>
      <c r="J203" s="552" t="s">
        <v>3142</v>
      </c>
      <c r="K203" s="552" t="s">
        <v>3142</v>
      </c>
      <c r="L203" s="552" t="s">
        <v>3142</v>
      </c>
      <c r="M203" s="552" t="s">
        <v>3142</v>
      </c>
      <c r="N203" s="552" t="s">
        <v>3142</v>
      </c>
      <c r="O203" s="552" t="s">
        <v>3142</v>
      </c>
      <c r="P203" s="552" t="s">
        <v>3142</v>
      </c>
      <c r="Q203" s="552" t="s">
        <v>3142</v>
      </c>
      <c r="R203" s="552" t="s">
        <v>3143</v>
      </c>
      <c r="S203" s="552" t="s">
        <v>3144</v>
      </c>
      <c r="T203" s="552" t="s">
        <v>3145</v>
      </c>
      <c r="U203" s="552" t="s">
        <v>3146</v>
      </c>
      <c r="V203" s="552" t="s">
        <v>3147</v>
      </c>
      <c r="W203" s="552" t="s">
        <v>3148</v>
      </c>
      <c r="X203" s="552" t="s">
        <v>3149</v>
      </c>
      <c r="Y203" s="552" t="s">
        <v>3150</v>
      </c>
      <c r="Z203" s="552" t="s">
        <v>3151</v>
      </c>
      <c r="AA203" s="552" t="s">
        <v>3142</v>
      </c>
      <c r="AB203" s="552" t="s">
        <v>3151</v>
      </c>
      <c r="AC203" s="552" t="s">
        <v>3142</v>
      </c>
      <c r="AD203" s="552" t="s">
        <v>3152</v>
      </c>
      <c r="AE203" s="552" t="s">
        <v>3152</v>
      </c>
      <c r="AF203" s="552" t="s">
        <v>3152</v>
      </c>
      <c r="AG203" s="552" t="s">
        <v>3152</v>
      </c>
      <c r="AH203" s="552" t="s">
        <v>3153</v>
      </c>
      <c r="AI203" s="552" t="s">
        <v>3152</v>
      </c>
      <c r="AJ203" s="552" t="s">
        <v>3154</v>
      </c>
      <c r="AK203" s="552" t="s">
        <v>3153</v>
      </c>
      <c r="AL203" s="551"/>
      <c r="AM203" s="551"/>
      <c r="AN203" s="21"/>
      <c r="AO203" s="17"/>
      <c r="AP203" s="9"/>
      <c r="AQ203" s="9"/>
      <c r="AR203" s="9"/>
    </row>
    <row r="204" spans="1:44" customFormat="1" ht="5.0999999999999996" customHeight="1" outlineLevel="1" x14ac:dyDescent="0.25">
      <c r="A204" s="7"/>
      <c r="B204" s="8"/>
      <c r="C204" s="18"/>
      <c r="D204" s="18"/>
      <c r="E204" s="18"/>
      <c r="F204" s="18"/>
      <c r="G204" s="18"/>
      <c r="H204" s="18"/>
      <c r="I204" s="18"/>
      <c r="J204" s="552"/>
      <c r="K204" s="552"/>
      <c r="L204" s="552"/>
      <c r="M204" s="552"/>
      <c r="N204" s="552"/>
      <c r="O204" s="552"/>
      <c r="P204" s="552"/>
      <c r="Q204" s="552"/>
      <c r="R204" s="552"/>
      <c r="S204" s="552"/>
      <c r="T204" s="552"/>
      <c r="U204" s="552"/>
      <c r="V204" s="552"/>
      <c r="W204" s="552"/>
      <c r="X204" s="552"/>
      <c r="Y204" s="552"/>
      <c r="Z204" s="552"/>
      <c r="AA204" s="552"/>
      <c r="AB204" s="552"/>
      <c r="AC204" s="552"/>
      <c r="AD204" s="552"/>
      <c r="AE204" s="552"/>
      <c r="AF204" s="552"/>
      <c r="AG204" s="552"/>
      <c r="AH204" s="552"/>
      <c r="AI204" s="552"/>
      <c r="AJ204" s="552"/>
      <c r="AK204" s="552"/>
      <c r="AL204" s="552"/>
      <c r="AM204" s="552"/>
      <c r="AN204" s="21"/>
      <c r="AO204" s="17"/>
      <c r="AP204" s="9"/>
      <c r="AQ204" s="9"/>
      <c r="AR204" s="9"/>
    </row>
    <row r="205" spans="1:44" customFormat="1" ht="5.0999999999999996" customHeight="1" outlineLevel="1" x14ac:dyDescent="0.25">
      <c r="A205" s="7"/>
      <c r="B205" s="8"/>
      <c r="C205" s="18"/>
      <c r="D205" s="18"/>
      <c r="E205" s="18"/>
      <c r="F205" s="24"/>
      <c r="G205" s="25"/>
      <c r="H205" s="25"/>
      <c r="I205" s="495"/>
      <c r="J205" s="496"/>
      <c r="K205" s="496"/>
      <c r="L205" s="496"/>
      <c r="M205" s="496"/>
      <c r="N205" s="496"/>
      <c r="O205" s="496"/>
      <c r="P205" s="496"/>
      <c r="Q205" s="496"/>
      <c r="R205" s="496"/>
      <c r="S205" s="496"/>
      <c r="T205" s="496"/>
      <c r="U205" s="496"/>
      <c r="V205" s="496"/>
      <c r="W205" s="496"/>
      <c r="X205" s="496"/>
      <c r="Y205" s="496"/>
      <c r="Z205" s="496"/>
      <c r="AA205" s="496"/>
      <c r="AB205" s="496"/>
      <c r="AC205" s="496"/>
      <c r="AD205" s="496"/>
      <c r="AE205" s="496"/>
      <c r="AF205" s="496"/>
      <c r="AG205" s="496"/>
      <c r="AH205" s="496"/>
      <c r="AI205" s="496"/>
      <c r="AJ205" s="496"/>
      <c r="AK205" s="496"/>
      <c r="AL205" s="496"/>
      <c r="AM205" s="496"/>
      <c r="AN205" s="27"/>
      <c r="AO205" s="17"/>
      <c r="AP205" s="9"/>
      <c r="AQ205" s="9"/>
      <c r="AR205" s="9"/>
    </row>
    <row r="206" spans="1:44" customFormat="1" x14ac:dyDescent="0.25">
      <c r="A206" s="7"/>
      <c r="B206" s="8"/>
      <c r="C206" s="18"/>
      <c r="D206" s="18"/>
      <c r="E206" s="18"/>
      <c r="F206" s="24"/>
      <c r="G206" s="553" t="s">
        <v>3155</v>
      </c>
      <c r="H206" s="25"/>
      <c r="I206" s="495"/>
      <c r="J206" s="496"/>
      <c r="K206" s="496"/>
      <c r="L206" s="496"/>
      <c r="M206" s="496"/>
      <c r="N206" s="496"/>
      <c r="O206" s="496"/>
      <c r="P206" s="496"/>
      <c r="Q206" s="496"/>
      <c r="R206" s="496"/>
      <c r="S206" s="496"/>
      <c r="T206" s="496"/>
      <c r="U206" s="496"/>
      <c r="V206" s="496"/>
      <c r="W206" s="496"/>
      <c r="X206" s="496"/>
      <c r="Y206" s="496"/>
      <c r="Z206" s="496"/>
      <c r="AA206" s="496"/>
      <c r="AB206" s="496"/>
      <c r="AC206" s="496"/>
      <c r="AD206" s="496"/>
      <c r="AE206" s="496"/>
      <c r="AF206" s="496"/>
      <c r="AG206" s="496"/>
      <c r="AH206" s="496"/>
      <c r="AI206" s="496"/>
      <c r="AJ206" s="496"/>
      <c r="AK206" s="496"/>
      <c r="AL206" s="496"/>
      <c r="AM206" s="496"/>
      <c r="AN206" s="27"/>
      <c r="AO206" s="17"/>
      <c r="AP206" s="9"/>
      <c r="AQ206" s="9"/>
      <c r="AR206" s="9"/>
    </row>
    <row r="207" spans="1:44" customFormat="1" outlineLevel="1" x14ac:dyDescent="0.25">
      <c r="A207" s="7"/>
      <c r="B207" s="8"/>
      <c r="C207" s="18"/>
      <c r="D207" s="18"/>
      <c r="E207" s="18"/>
      <c r="F207" s="24"/>
      <c r="G207" s="25"/>
      <c r="H207" s="25" t="s">
        <v>3156</v>
      </c>
      <c r="I207" s="495"/>
      <c r="J207" s="554" t="b">
        <v>1</v>
      </c>
      <c r="K207" s="554" t="b">
        <v>1</v>
      </c>
      <c r="L207" s="554" t="b">
        <v>1</v>
      </c>
      <c r="M207" s="554" t="b">
        <v>1</v>
      </c>
      <c r="N207" s="554" t="b">
        <v>1</v>
      </c>
      <c r="O207" s="554" t="b">
        <v>1</v>
      </c>
      <c r="P207" s="554" t="b">
        <v>1</v>
      </c>
      <c r="Q207" s="554" t="b">
        <v>1</v>
      </c>
      <c r="R207" s="554" t="b">
        <v>0</v>
      </c>
      <c r="S207" s="554" t="b">
        <v>1</v>
      </c>
      <c r="T207" s="554" t="b">
        <v>0</v>
      </c>
      <c r="U207" s="554" t="b">
        <v>1</v>
      </c>
      <c r="V207" s="554" t="b">
        <v>0</v>
      </c>
      <c r="W207" s="554" t="b">
        <v>1</v>
      </c>
      <c r="X207" s="554" t="b">
        <v>0</v>
      </c>
      <c r="Y207" s="554" t="b">
        <v>1</v>
      </c>
      <c r="Z207" s="554" t="b">
        <v>0</v>
      </c>
      <c r="AA207" s="554" t="b">
        <v>1</v>
      </c>
      <c r="AB207" s="554" t="b">
        <v>0</v>
      </c>
      <c r="AC207" s="554" t="b">
        <v>1</v>
      </c>
      <c r="AD207" s="554" t="b">
        <v>1</v>
      </c>
      <c r="AE207" s="554" t="b">
        <v>1</v>
      </c>
      <c r="AF207" s="554" t="b">
        <v>1</v>
      </c>
      <c r="AG207" s="554" t="b">
        <v>1</v>
      </c>
      <c r="AH207" s="554" t="b">
        <v>1</v>
      </c>
      <c r="AI207" s="554" t="b">
        <v>1</v>
      </c>
      <c r="AJ207" s="554" t="b">
        <v>1</v>
      </c>
      <c r="AK207" s="554" t="b">
        <v>1</v>
      </c>
      <c r="AL207" s="496"/>
      <c r="AM207" s="496"/>
      <c r="AN207" s="27"/>
      <c r="AO207" s="17"/>
      <c r="AP207" s="9"/>
      <c r="AQ207" s="9"/>
      <c r="AR207" s="9"/>
    </row>
    <row r="208" spans="1:44" customFormat="1" outlineLevel="1" x14ac:dyDescent="0.25">
      <c r="A208" s="7"/>
      <c r="B208" s="8"/>
      <c r="C208" s="18"/>
      <c r="D208" s="18"/>
      <c r="E208" s="18"/>
      <c r="F208" s="24"/>
      <c r="G208" s="25"/>
      <c r="H208" s="25"/>
      <c r="I208" s="495"/>
      <c r="J208" s="495"/>
      <c r="K208" s="495"/>
      <c r="L208" s="495"/>
      <c r="M208" s="495"/>
      <c r="N208" s="495"/>
      <c r="O208" s="495"/>
      <c r="P208" s="495"/>
      <c r="Q208" s="495"/>
      <c r="R208" s="495"/>
      <c r="S208" s="495"/>
      <c r="T208" s="495"/>
      <c r="U208" s="495"/>
      <c r="V208" s="495"/>
      <c r="W208" s="495"/>
      <c r="X208" s="495"/>
      <c r="Y208" s="495"/>
      <c r="Z208" s="495"/>
      <c r="AA208" s="495"/>
      <c r="AB208" s="495"/>
      <c r="AC208" s="495"/>
      <c r="AD208" s="495"/>
      <c r="AE208" s="495"/>
      <c r="AF208" s="495"/>
      <c r="AG208" s="495"/>
      <c r="AH208" s="495"/>
      <c r="AI208" s="495"/>
      <c r="AJ208" s="495"/>
      <c r="AK208" s="495"/>
      <c r="AL208" s="496"/>
      <c r="AM208" s="496"/>
      <c r="AN208" s="27"/>
      <c r="AO208" s="17"/>
      <c r="AP208" s="9"/>
      <c r="AQ208" s="9"/>
      <c r="AR208" s="9"/>
    </row>
    <row r="209" spans="1:44" customFormat="1" outlineLevel="1" x14ac:dyDescent="0.25">
      <c r="A209" s="7"/>
      <c r="B209" s="8"/>
      <c r="C209" s="18"/>
      <c r="D209" s="18"/>
      <c r="E209" s="18"/>
      <c r="F209" s="24"/>
      <c r="G209" s="25"/>
      <c r="H209" s="25" t="s">
        <v>3157</v>
      </c>
      <c r="I209" s="495"/>
      <c r="J209" s="555">
        <v>42402</v>
      </c>
      <c r="K209" s="555">
        <v>42374</v>
      </c>
      <c r="L209" s="555">
        <v>39476</v>
      </c>
      <c r="M209" s="555">
        <v>39476</v>
      </c>
      <c r="N209" s="555">
        <v>41687</v>
      </c>
      <c r="O209" s="555">
        <v>42045</v>
      </c>
      <c r="P209" s="555">
        <v>42045</v>
      </c>
      <c r="Q209" s="555">
        <v>42346</v>
      </c>
      <c r="R209" s="555">
        <v>42347</v>
      </c>
      <c r="S209" s="555">
        <v>42347</v>
      </c>
      <c r="T209" s="555">
        <v>42332</v>
      </c>
      <c r="U209" s="555">
        <v>42332</v>
      </c>
      <c r="V209" s="555">
        <v>42430</v>
      </c>
      <c r="W209" s="555">
        <v>42430</v>
      </c>
      <c r="X209" s="555">
        <v>43080</v>
      </c>
      <c r="Y209" s="555">
        <v>43080</v>
      </c>
      <c r="Z209" s="555">
        <v>43089</v>
      </c>
      <c r="AA209" s="555">
        <v>43089</v>
      </c>
      <c r="AB209" s="555">
        <v>43082</v>
      </c>
      <c r="AC209" s="555">
        <v>43082</v>
      </c>
      <c r="AD209" s="555">
        <v>45258</v>
      </c>
      <c r="AE209" s="555">
        <v>45230</v>
      </c>
      <c r="AF209" s="555">
        <v>45246</v>
      </c>
      <c r="AG209" s="555">
        <v>45233</v>
      </c>
      <c r="AH209" s="555">
        <v>45233</v>
      </c>
      <c r="AI209" s="555">
        <v>45250</v>
      </c>
      <c r="AJ209" s="555">
        <v>43820</v>
      </c>
      <c r="AK209" s="555">
        <f>AVERAGE(AF209:AG209)</f>
        <v>45239.5</v>
      </c>
      <c r="AL209" s="496"/>
      <c r="AM209" s="496"/>
      <c r="AN209" s="27"/>
      <c r="AO209" s="17"/>
      <c r="AP209" s="9"/>
      <c r="AQ209" s="9"/>
      <c r="AR209" s="9"/>
    </row>
    <row r="210" spans="1:44" customFormat="1" outlineLevel="1" x14ac:dyDescent="0.25">
      <c r="A210" s="7"/>
      <c r="B210" s="8"/>
      <c r="C210" s="18"/>
      <c r="D210" s="18"/>
      <c r="E210" s="18"/>
      <c r="F210" s="24"/>
      <c r="G210" s="25"/>
      <c r="H210" s="25" t="s">
        <v>3157</v>
      </c>
      <c r="I210" s="495"/>
      <c r="J210" s="385">
        <f>MIN(364,INT((J209 - DATE(YEAR(J209),1,1))))</f>
        <v>32</v>
      </c>
      <c r="K210" s="385">
        <f t="shared" ref="K210:AI210" si="5">MIN(364,INT((K209 - DATE(YEAR(K209),1,1))))</f>
        <v>4</v>
      </c>
      <c r="L210" s="385">
        <f t="shared" si="5"/>
        <v>28</v>
      </c>
      <c r="M210" s="385">
        <f t="shared" si="5"/>
        <v>28</v>
      </c>
      <c r="N210" s="385">
        <f t="shared" si="5"/>
        <v>47</v>
      </c>
      <c r="O210" s="385">
        <f t="shared" si="5"/>
        <v>40</v>
      </c>
      <c r="P210" s="385">
        <f t="shared" si="5"/>
        <v>40</v>
      </c>
      <c r="Q210" s="385">
        <f t="shared" si="5"/>
        <v>341</v>
      </c>
      <c r="R210" s="385">
        <f t="shared" si="5"/>
        <v>342</v>
      </c>
      <c r="S210" s="385">
        <f t="shared" si="5"/>
        <v>342</v>
      </c>
      <c r="T210" s="385">
        <f t="shared" si="5"/>
        <v>327</v>
      </c>
      <c r="U210" s="385">
        <f t="shared" si="5"/>
        <v>327</v>
      </c>
      <c r="V210" s="385">
        <f t="shared" si="5"/>
        <v>60</v>
      </c>
      <c r="W210" s="385">
        <f t="shared" si="5"/>
        <v>60</v>
      </c>
      <c r="X210" s="385">
        <f t="shared" si="5"/>
        <v>344</v>
      </c>
      <c r="Y210" s="385">
        <f t="shared" si="5"/>
        <v>344</v>
      </c>
      <c r="Z210" s="385">
        <f t="shared" si="5"/>
        <v>353</v>
      </c>
      <c r="AA210" s="385">
        <f t="shared" si="5"/>
        <v>353</v>
      </c>
      <c r="AB210" s="385">
        <f t="shared" si="5"/>
        <v>346</v>
      </c>
      <c r="AC210" s="385">
        <f t="shared" si="5"/>
        <v>346</v>
      </c>
      <c r="AD210" s="385">
        <f t="shared" si="5"/>
        <v>331</v>
      </c>
      <c r="AE210" s="385">
        <f t="shared" si="5"/>
        <v>303</v>
      </c>
      <c r="AF210" s="385">
        <f t="shared" si="5"/>
        <v>319</v>
      </c>
      <c r="AG210" s="385">
        <f t="shared" si="5"/>
        <v>306</v>
      </c>
      <c r="AH210" s="385">
        <f t="shared" si="5"/>
        <v>306</v>
      </c>
      <c r="AI210" s="385">
        <f t="shared" si="5"/>
        <v>323</v>
      </c>
      <c r="AJ210" s="385">
        <f>MIN(364,INT((AJ209 - DATE(YEAR(AJ209),1,1))))</f>
        <v>354</v>
      </c>
      <c r="AK210" s="385">
        <f t="shared" ref="AK210" si="6">MIN(364,INT((AK209 - DATE(YEAR(AK209),1,1))))</f>
        <v>312</v>
      </c>
      <c r="AL210" s="496"/>
      <c r="AM210" s="496"/>
      <c r="AN210" s="27"/>
      <c r="AO210" s="17"/>
      <c r="AP210" s="9"/>
      <c r="AQ210" s="9"/>
      <c r="AR210" s="9"/>
    </row>
    <row r="211" spans="1:44" customFormat="1" ht="12" customHeight="1" outlineLevel="1" x14ac:dyDescent="0.25">
      <c r="A211" s="7"/>
      <c r="B211" s="8"/>
      <c r="C211" s="18"/>
      <c r="D211" s="18"/>
      <c r="E211" s="18"/>
      <c r="F211" s="24"/>
      <c r="G211" s="28"/>
      <c r="H211" s="25" t="s">
        <v>3158</v>
      </c>
      <c r="I211" s="495"/>
      <c r="J211" s="556">
        <f>J209-DATE(YEAR(J209)-1,12,1)</f>
        <v>63</v>
      </c>
      <c r="K211" s="556">
        <f t="shared" ref="K211:P211" si="7">K209-DATE(YEAR(K209)-1,12,1)</f>
        <v>35</v>
      </c>
      <c r="L211" s="556">
        <f t="shared" si="7"/>
        <v>59</v>
      </c>
      <c r="M211" s="556">
        <f t="shared" si="7"/>
        <v>59</v>
      </c>
      <c r="N211" s="556">
        <f t="shared" si="7"/>
        <v>78</v>
      </c>
      <c r="O211" s="556">
        <f t="shared" si="7"/>
        <v>71</v>
      </c>
      <c r="P211" s="556">
        <f t="shared" si="7"/>
        <v>71</v>
      </c>
      <c r="Q211" s="556">
        <f>Q209-DATE(YEAR(Q209),12,1)</f>
        <v>7</v>
      </c>
      <c r="R211" s="556">
        <v>8</v>
      </c>
      <c r="S211" s="556">
        <v>8</v>
      </c>
      <c r="T211" s="556">
        <v>0</v>
      </c>
      <c r="U211" s="556">
        <v>0</v>
      </c>
      <c r="V211" s="556">
        <f t="shared" ref="V211:W211" si="8">V209-DATE(2015,12,1)</f>
        <v>91</v>
      </c>
      <c r="W211" s="556">
        <f t="shared" si="8"/>
        <v>91</v>
      </c>
      <c r="X211" s="556">
        <v>11</v>
      </c>
      <c r="Y211" s="556">
        <v>11</v>
      </c>
      <c r="Z211" s="556">
        <v>20</v>
      </c>
      <c r="AA211" s="556">
        <v>20</v>
      </c>
      <c r="AB211" s="556">
        <v>13</v>
      </c>
      <c r="AC211" s="556">
        <v>13</v>
      </c>
      <c r="AD211" s="556">
        <v>0</v>
      </c>
      <c r="AE211" s="556">
        <v>0</v>
      </c>
      <c r="AF211" s="556">
        <v>0</v>
      </c>
      <c r="AG211" s="556">
        <v>0</v>
      </c>
      <c r="AH211" s="556">
        <v>0</v>
      </c>
      <c r="AI211" s="556">
        <v>20</v>
      </c>
      <c r="AJ211" s="556">
        <v>20</v>
      </c>
      <c r="AK211" s="557">
        <f>AVERAGE(AE211:AF211)</f>
        <v>0</v>
      </c>
      <c r="AL211" s="498"/>
      <c r="AM211" s="498"/>
      <c r="AN211" s="27"/>
      <c r="AO211" s="17"/>
      <c r="AP211" s="9"/>
      <c r="AQ211" s="9"/>
      <c r="AR211" s="9"/>
    </row>
    <row r="212" spans="1:44" customFormat="1" outlineLevel="1" x14ac:dyDescent="0.25">
      <c r="A212" s="7"/>
      <c r="B212" s="8"/>
      <c r="C212" s="18"/>
      <c r="D212" s="18"/>
      <c r="E212" s="18"/>
      <c r="F212" s="24"/>
      <c r="G212" s="25"/>
      <c r="H212" s="25" t="s">
        <v>3159</v>
      </c>
      <c r="I212" s="495"/>
      <c r="J212" s="554">
        <v>9</v>
      </c>
      <c r="K212" s="554">
        <v>9</v>
      </c>
      <c r="L212" s="554">
        <v>9</v>
      </c>
      <c r="M212" s="554">
        <v>9</v>
      </c>
      <c r="N212" s="554">
        <v>9</v>
      </c>
      <c r="O212" s="554">
        <v>9</v>
      </c>
      <c r="P212" s="554">
        <v>9</v>
      </c>
      <c r="Q212" s="554">
        <v>9</v>
      </c>
      <c r="R212" s="554">
        <v>9</v>
      </c>
      <c r="S212" s="554">
        <v>9</v>
      </c>
      <c r="T212" s="554">
        <v>9</v>
      </c>
      <c r="U212" s="554">
        <v>9</v>
      </c>
      <c r="V212" s="554">
        <v>9</v>
      </c>
      <c r="W212" s="554">
        <v>9</v>
      </c>
      <c r="X212" s="554">
        <v>9</v>
      </c>
      <c r="Y212" s="554">
        <v>9</v>
      </c>
      <c r="Z212" s="554">
        <v>9</v>
      </c>
      <c r="AA212" s="554">
        <v>9</v>
      </c>
      <c r="AB212" s="554">
        <v>9</v>
      </c>
      <c r="AC212" s="554">
        <v>9</v>
      </c>
      <c r="AD212" s="554">
        <v>20</v>
      </c>
      <c r="AE212" s="554">
        <v>20</v>
      </c>
      <c r="AF212" s="554">
        <v>20</v>
      </c>
      <c r="AG212" s="554">
        <v>20</v>
      </c>
      <c r="AH212" s="554">
        <v>20</v>
      </c>
      <c r="AI212" s="554">
        <v>20</v>
      </c>
      <c r="AJ212" s="554">
        <v>9</v>
      </c>
      <c r="AK212" s="558">
        <f>INT(AVERAGE(AE212:AF212))</f>
        <v>20</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6"/>
      <c r="K213" s="496"/>
      <c r="L213" s="496"/>
      <c r="M213" s="496"/>
      <c r="N213" s="496"/>
      <c r="O213" s="496"/>
      <c r="P213" s="496"/>
      <c r="Q213" s="496"/>
      <c r="R213" s="617">
        <v>0.5</v>
      </c>
      <c r="S213" s="616">
        <f t="shared" ref="S213:AC213" si="9">$R213</f>
        <v>0.5</v>
      </c>
      <c r="T213" s="616">
        <f t="shared" si="9"/>
        <v>0.5</v>
      </c>
      <c r="U213" s="616">
        <f t="shared" si="9"/>
        <v>0.5</v>
      </c>
      <c r="V213" s="616">
        <f t="shared" si="9"/>
        <v>0.5</v>
      </c>
      <c r="W213" s="616">
        <f t="shared" si="9"/>
        <v>0.5</v>
      </c>
      <c r="X213" s="616">
        <f t="shared" si="9"/>
        <v>0.5</v>
      </c>
      <c r="Y213" s="616">
        <f t="shared" si="9"/>
        <v>0.5</v>
      </c>
      <c r="Z213" s="616">
        <f t="shared" si="9"/>
        <v>0.5</v>
      </c>
      <c r="AA213" s="616">
        <f t="shared" si="9"/>
        <v>0.5</v>
      </c>
      <c r="AB213" s="616">
        <f t="shared" si="9"/>
        <v>0.5</v>
      </c>
      <c r="AC213" s="616">
        <f t="shared" si="9"/>
        <v>0.5</v>
      </c>
      <c r="AD213" s="496"/>
      <c r="AE213" s="496"/>
      <c r="AF213" s="496"/>
      <c r="AG213" s="496"/>
      <c r="AH213" s="496"/>
      <c r="AI213" s="496"/>
      <c r="AJ213" s="616">
        <f>$R213</f>
        <v>0.5</v>
      </c>
      <c r="AK213" s="496"/>
      <c r="AL213" s="496"/>
      <c r="AM213" s="496"/>
      <c r="AN213" s="27"/>
      <c r="AO213" s="17"/>
      <c r="AP213" s="9"/>
      <c r="AQ213" s="9"/>
      <c r="AR213" s="9"/>
    </row>
    <row r="214" spans="1:44" customFormat="1" outlineLevel="1" x14ac:dyDescent="0.25">
      <c r="A214" s="7"/>
      <c r="B214" s="8"/>
      <c r="C214" s="18"/>
      <c r="D214" s="18"/>
      <c r="E214" s="18"/>
      <c r="F214" s="24"/>
      <c r="G214" s="25"/>
      <c r="H214" s="25" t="s">
        <v>3160</v>
      </c>
      <c r="J214" s="559">
        <v>2.16</v>
      </c>
      <c r="K214" s="559">
        <v>3.16</v>
      </c>
      <c r="L214" s="559">
        <v>1.9799999999999989</v>
      </c>
      <c r="M214" s="559">
        <v>3.96</v>
      </c>
      <c r="N214" s="559">
        <v>2.36</v>
      </c>
      <c r="O214" s="559">
        <v>2.4300000000000002</v>
      </c>
      <c r="P214" s="559">
        <v>2.4699999999999998</v>
      </c>
      <c r="Q214" s="559">
        <v>2.2000000000000002</v>
      </c>
      <c r="R214" s="560">
        <f>R$213*12</f>
        <v>6</v>
      </c>
      <c r="S214" s="560">
        <f>S$213*12</f>
        <v>6</v>
      </c>
      <c r="T214" s="560">
        <f>T$213*9</f>
        <v>4.5</v>
      </c>
      <c r="U214" s="560">
        <f>U$213*9</f>
        <v>4.5</v>
      </c>
      <c r="V214" s="560">
        <f>V$213*7</f>
        <v>3.5</v>
      </c>
      <c r="W214" s="560">
        <f>W$213*7</f>
        <v>3.5</v>
      </c>
      <c r="X214" s="560">
        <f>X$213*7.8</f>
        <v>3.9</v>
      </c>
      <c r="Y214" s="560">
        <f>Y$213*5.6</f>
        <v>2.8</v>
      </c>
      <c r="Z214" s="560">
        <f>Z$213*8.9</f>
        <v>4.45</v>
      </c>
      <c r="AA214" s="560">
        <f>AA$213*8.9</f>
        <v>4.45</v>
      </c>
      <c r="AB214" s="560">
        <f>AB$213*4.8</f>
        <v>2.4</v>
      </c>
      <c r="AC214" s="560">
        <f>AC$213*4.8</f>
        <v>2.4</v>
      </c>
      <c r="AD214" s="560">
        <v>36</v>
      </c>
      <c r="AE214" s="560">
        <v>41</v>
      </c>
      <c r="AF214" s="560">
        <v>32</v>
      </c>
      <c r="AG214" s="560">
        <v>23</v>
      </c>
      <c r="AH214" s="560">
        <v>23</v>
      </c>
      <c r="AI214" s="560">
        <v>25</v>
      </c>
      <c r="AJ214" s="560">
        <f>AJ$213*7.88</f>
        <v>3.94</v>
      </c>
      <c r="AK214" s="561">
        <f>AVERAGE(AE214:AF214)</f>
        <v>36.5</v>
      </c>
      <c r="AL214" s="496"/>
      <c r="AM214" s="496"/>
      <c r="AN214" s="27"/>
      <c r="AO214" s="17"/>
      <c r="AP214" s="9"/>
      <c r="AQ214" s="9"/>
      <c r="AR214" s="9"/>
    </row>
    <row r="215" spans="1:44" customFormat="1" outlineLevel="1" x14ac:dyDescent="0.25">
      <c r="A215" s="7"/>
      <c r="B215" s="8"/>
      <c r="C215" s="18"/>
      <c r="D215" s="18"/>
      <c r="E215" s="18"/>
      <c r="F215" s="24"/>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496"/>
      <c r="AM215" s="496"/>
      <c r="AN215" s="27"/>
      <c r="AO215" s="17"/>
      <c r="AP215" s="9"/>
      <c r="AQ215" s="9"/>
      <c r="AR215" s="9"/>
    </row>
    <row r="216" spans="1:44" customFormat="1" outlineLevel="1" x14ac:dyDescent="0.25">
      <c r="A216" s="7"/>
      <c r="B216" s="8"/>
      <c r="C216" s="18"/>
      <c r="D216" s="18"/>
      <c r="E216" s="18"/>
      <c r="F216" s="24"/>
      <c r="G216" s="25"/>
      <c r="H216" s="25" t="s">
        <v>3161</v>
      </c>
      <c r="I216" s="25"/>
      <c r="J216" s="560" t="s">
        <v>2337</v>
      </c>
      <c r="K216" s="560" t="s">
        <v>2337</v>
      </c>
      <c r="L216" s="560" t="s">
        <v>2337</v>
      </c>
      <c r="M216" s="560" t="s">
        <v>2337</v>
      </c>
      <c r="N216" s="560" t="s">
        <v>2337</v>
      </c>
      <c r="O216" s="560" t="s">
        <v>2337</v>
      </c>
      <c r="P216" s="560" t="s">
        <v>2337</v>
      </c>
      <c r="Q216" s="560" t="s">
        <v>2337</v>
      </c>
      <c r="R216" s="560" t="s">
        <v>3162</v>
      </c>
      <c r="S216" s="560" t="s">
        <v>2337</v>
      </c>
      <c r="T216" s="560" t="s">
        <v>3162</v>
      </c>
      <c r="U216" s="560" t="s">
        <v>2337</v>
      </c>
      <c r="V216" s="560" t="s">
        <v>3162</v>
      </c>
      <c r="W216" s="560" t="s">
        <v>2337</v>
      </c>
      <c r="X216" s="560" t="s">
        <v>3162</v>
      </c>
      <c r="Y216" s="560" t="s">
        <v>2337</v>
      </c>
      <c r="Z216" s="560" t="s">
        <v>3162</v>
      </c>
      <c r="AA216" s="560" t="s">
        <v>2337</v>
      </c>
      <c r="AB216" s="560" t="s">
        <v>3162</v>
      </c>
      <c r="AC216" s="560" t="s">
        <v>2337</v>
      </c>
      <c r="AD216" s="560" t="s">
        <v>2339</v>
      </c>
      <c r="AE216" s="560" t="s">
        <v>2339</v>
      </c>
      <c r="AF216" s="560" t="s">
        <v>2339</v>
      </c>
      <c r="AG216" s="560" t="s">
        <v>2339</v>
      </c>
      <c r="AH216" s="560" t="s">
        <v>2339</v>
      </c>
      <c r="AI216" s="560" t="s">
        <v>2339</v>
      </c>
      <c r="AJ216" s="560" t="s">
        <v>2337</v>
      </c>
      <c r="AK216" s="560" t="s">
        <v>2339</v>
      </c>
      <c r="AL216" s="496"/>
      <c r="AM216" s="496"/>
      <c r="AN216" s="27"/>
      <c r="AO216" s="17"/>
      <c r="AP216" s="9"/>
      <c r="AQ216" s="9"/>
      <c r="AR216" s="9"/>
    </row>
    <row r="217" spans="1:44" customFormat="1" outlineLevel="1" x14ac:dyDescent="0.25">
      <c r="A217" s="7"/>
      <c r="B217" s="8"/>
      <c r="C217" s="18"/>
      <c r="D217" s="18"/>
      <c r="E217" s="18"/>
      <c r="F217" s="24"/>
      <c r="G217" s="25"/>
      <c r="H217" s="25" t="s">
        <v>3163</v>
      </c>
      <c r="I217" s="25"/>
      <c r="J217" s="560" t="s">
        <v>5</v>
      </c>
      <c r="K217" s="560" t="s">
        <v>5</v>
      </c>
      <c r="L217" s="560" t="s">
        <v>5</v>
      </c>
      <c r="M217" s="560" t="s">
        <v>5</v>
      </c>
      <c r="N217" s="560" t="s">
        <v>5</v>
      </c>
      <c r="O217" s="560" t="s">
        <v>5</v>
      </c>
      <c r="P217" s="560" t="s">
        <v>5</v>
      </c>
      <c r="Q217" s="560" t="s">
        <v>5</v>
      </c>
      <c r="R217" s="562" t="s">
        <v>4</v>
      </c>
      <c r="S217" s="562" t="s">
        <v>4</v>
      </c>
      <c r="T217" s="562" t="s">
        <v>8</v>
      </c>
      <c r="U217" s="562" t="s">
        <v>8</v>
      </c>
      <c r="V217" s="562" t="s">
        <v>5</v>
      </c>
      <c r="W217" s="562" t="s">
        <v>5</v>
      </c>
      <c r="X217" s="562" t="s">
        <v>8</v>
      </c>
      <c r="Y217" s="562" t="s">
        <v>8</v>
      </c>
      <c r="Z217" s="562" t="s">
        <v>5</v>
      </c>
      <c r="AA217" s="562" t="s">
        <v>5</v>
      </c>
      <c r="AB217" s="562" t="s">
        <v>5</v>
      </c>
      <c r="AC217" s="562" t="s">
        <v>5</v>
      </c>
      <c r="AD217" s="560" t="s">
        <v>7</v>
      </c>
      <c r="AE217" s="560" t="s">
        <v>7</v>
      </c>
      <c r="AF217" s="560" t="s">
        <v>7</v>
      </c>
      <c r="AG217" s="560" t="s">
        <v>7</v>
      </c>
      <c r="AH217" s="560" t="s">
        <v>79</v>
      </c>
      <c r="AI217" s="560" t="s">
        <v>7</v>
      </c>
      <c r="AJ217" s="560" t="s">
        <v>7</v>
      </c>
      <c r="AK217" s="560" t="s">
        <v>79</v>
      </c>
      <c r="AL217" s="496"/>
      <c r="AM217" s="496"/>
      <c r="AN217" s="27"/>
      <c r="AO217" s="17"/>
      <c r="AP217" s="9"/>
      <c r="AQ217" s="9"/>
      <c r="AR217" s="9"/>
    </row>
    <row r="218" spans="1:44" customFormat="1" ht="14.45" customHeight="1" outlineLevel="1" x14ac:dyDescent="0.25">
      <c r="A218" s="7"/>
      <c r="B218" s="8"/>
      <c r="C218" s="18"/>
      <c r="D218" s="18"/>
      <c r="E218" s="18"/>
      <c r="F218" s="24"/>
      <c r="G218" s="25"/>
      <c r="H218" s="563" t="s">
        <v>3164</v>
      </c>
      <c r="I218" s="25"/>
      <c r="J218" s="564">
        <v>2520</v>
      </c>
      <c r="K218" s="564">
        <v>1470</v>
      </c>
      <c r="L218" s="564">
        <v>1660</v>
      </c>
      <c r="M218" s="564">
        <v>1660</v>
      </c>
      <c r="N218" s="564">
        <v>2690</v>
      </c>
      <c r="O218" s="564">
        <v>2110</v>
      </c>
      <c r="P218" s="564">
        <v>2110</v>
      </c>
      <c r="Q218" s="564">
        <v>2520</v>
      </c>
      <c r="R218" s="564">
        <v>3000</v>
      </c>
      <c r="S218" s="564">
        <v>3000</v>
      </c>
      <c r="T218" s="564">
        <v>2000</v>
      </c>
      <c r="U218" s="564">
        <v>2000</v>
      </c>
      <c r="V218" s="564">
        <v>2100</v>
      </c>
      <c r="W218" s="564">
        <v>2100</v>
      </c>
      <c r="X218" s="564">
        <v>1600</v>
      </c>
      <c r="Y218" s="564">
        <v>1150</v>
      </c>
      <c r="Z218" s="564">
        <v>3000</v>
      </c>
      <c r="AA218" s="564">
        <v>3000</v>
      </c>
      <c r="AB218" s="564">
        <v>3000</v>
      </c>
      <c r="AC218" s="564">
        <v>3000</v>
      </c>
      <c r="AD218" s="564"/>
      <c r="AE218" s="564"/>
      <c r="AF218" s="564"/>
      <c r="AG218" s="564"/>
      <c r="AH218" s="564"/>
      <c r="AI218" s="564"/>
      <c r="AJ218" s="564">
        <v>2000</v>
      </c>
      <c r="AK218" s="564"/>
      <c r="AL218" s="496"/>
      <c r="AM218" s="496"/>
      <c r="AN218" s="27"/>
      <c r="AO218" s="17"/>
      <c r="AP218" s="9"/>
      <c r="AQ218" s="9"/>
      <c r="AR218" s="9"/>
    </row>
    <row r="219" spans="1:44" customFormat="1" outlineLevel="1" x14ac:dyDescent="0.25">
      <c r="A219" s="7"/>
      <c r="B219" s="8"/>
      <c r="C219" s="18"/>
      <c r="D219" s="18"/>
      <c r="E219" s="18"/>
      <c r="F219" s="24"/>
      <c r="G219" s="25"/>
      <c r="H219" s="565" t="s">
        <v>3165</v>
      </c>
      <c r="I219" s="566"/>
      <c r="J219" s="567">
        <f>J218/VLOOKUP(J$217,$G$137:$H$154,2)</f>
        <v>2680.8510638297876</v>
      </c>
      <c r="K219" s="567">
        <f t="shared" ref="K219:S219" si="10">K218/VLOOKUP(K$217,$G$137:$H$154,2)</f>
        <v>1563.8297872340427</v>
      </c>
      <c r="L219" s="567">
        <f t="shared" si="10"/>
        <v>1765.9574468085107</v>
      </c>
      <c r="M219" s="567">
        <f t="shared" si="10"/>
        <v>1765.9574468085107</v>
      </c>
      <c r="N219" s="567">
        <f t="shared" si="10"/>
        <v>2861.7021276595747</v>
      </c>
      <c r="O219" s="567">
        <f t="shared" si="10"/>
        <v>2244.6808510638298</v>
      </c>
      <c r="P219" s="567">
        <f t="shared" si="10"/>
        <v>2244.6808510638298</v>
      </c>
      <c r="Q219" s="567">
        <f t="shared" si="10"/>
        <v>2680.8510638297876</v>
      </c>
      <c r="R219" s="567">
        <f t="shared" si="10"/>
        <v>3191.489361702128</v>
      </c>
      <c r="S219" s="567">
        <f t="shared" si="10"/>
        <v>3191.489361702128</v>
      </c>
      <c r="T219" s="567">
        <f>T218/VLOOKUP(T$217,$G$137:$H$154,2)</f>
        <v>2061.855670103093</v>
      </c>
      <c r="U219" s="567">
        <f t="shared" ref="U219:AC219" si="11">U218/VLOOKUP(U$217,$G$137:$H$154,2)</f>
        <v>2061.855670103093</v>
      </c>
      <c r="V219" s="567">
        <f t="shared" si="11"/>
        <v>2234.0425531914893</v>
      </c>
      <c r="W219" s="567">
        <f t="shared" si="11"/>
        <v>2234.0425531914893</v>
      </c>
      <c r="X219" s="567">
        <f t="shared" si="11"/>
        <v>1649.4845360824743</v>
      </c>
      <c r="Y219" s="567">
        <f t="shared" si="11"/>
        <v>1185.5670103092784</v>
      </c>
      <c r="Z219" s="567">
        <f t="shared" si="11"/>
        <v>3191.489361702128</v>
      </c>
      <c r="AA219" s="567">
        <f t="shared" si="11"/>
        <v>3191.489361702128</v>
      </c>
      <c r="AB219" s="567">
        <f t="shared" si="11"/>
        <v>3191.489361702128</v>
      </c>
      <c r="AC219" s="567">
        <f t="shared" si="11"/>
        <v>3191.489361702128</v>
      </c>
      <c r="AD219" s="562">
        <f>AVERAGE(1700/0.95,3460)</f>
        <v>2624.7368421052633</v>
      </c>
      <c r="AE219" s="562">
        <f>AVERAGE(1750/0.95,2288)</f>
        <v>2065.0526315789475</v>
      </c>
      <c r="AF219" s="562">
        <f>AVERAGE(1700/0.95,1373)</f>
        <v>1581.2368421052633</v>
      </c>
      <c r="AG219" s="562">
        <f>AVERAGE(1800/0.95,4500)</f>
        <v>3197.3684210526317</v>
      </c>
      <c r="AH219" s="562">
        <f>AVERAGE(2800/0.95,4032)</f>
        <v>3489.6842105263158</v>
      </c>
      <c r="AI219" s="562">
        <f>AVERAGE(1800/0.95,2280)</f>
        <v>2087.3684210526317</v>
      </c>
      <c r="AJ219" s="567">
        <f>AJ218/VLOOKUP(AJ$217,$G$137:$H$154,2)</f>
        <v>2222.2222222222222</v>
      </c>
      <c r="AK219" s="562">
        <f t="shared" ref="AK219" si="12">AVERAGE(2800/0.95,4032)</f>
        <v>3489.6842105263158</v>
      </c>
      <c r="AL219" s="496"/>
      <c r="AM219" s="496"/>
      <c r="AN219" s="27"/>
      <c r="AO219" s="17"/>
      <c r="AP219" s="9"/>
      <c r="AQ219" s="9"/>
      <c r="AR219" s="9"/>
    </row>
    <row r="220" spans="1:44" customFormat="1" x14ac:dyDescent="0.25">
      <c r="A220" s="7"/>
      <c r="B220" s="8"/>
      <c r="C220" s="18"/>
      <c r="D220" s="18"/>
      <c r="E220" s="18"/>
      <c r="F220" s="24"/>
      <c r="G220" s="553" t="s">
        <v>3166</v>
      </c>
      <c r="H220" s="25"/>
      <c r="I220" s="495"/>
      <c r="J220" s="495"/>
      <c r="K220" s="495"/>
      <c r="L220" s="495"/>
      <c r="M220" s="495"/>
      <c r="N220" s="495"/>
      <c r="O220" s="495"/>
      <c r="P220" s="495"/>
      <c r="Q220" s="495"/>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6"/>
      <c r="AM220" s="496"/>
      <c r="AN220" s="27"/>
      <c r="AO220" s="17"/>
      <c r="AP220" s="9"/>
      <c r="AQ220" s="9"/>
      <c r="AR220" s="9"/>
    </row>
    <row r="221" spans="1:44" customFormat="1" outlineLevel="1" x14ac:dyDescent="0.25">
      <c r="A221" s="7"/>
      <c r="B221" s="8"/>
      <c r="C221" s="18"/>
      <c r="D221" s="18"/>
      <c r="E221" s="18"/>
      <c r="F221" s="24"/>
      <c r="G221" s="25"/>
      <c r="H221" s="25" t="s">
        <v>3167</v>
      </c>
      <c r="I221" s="495"/>
      <c r="J221" s="560">
        <v>3</v>
      </c>
      <c r="K221" s="560">
        <v>3</v>
      </c>
      <c r="L221" s="560">
        <v>3</v>
      </c>
      <c r="M221" s="560">
        <v>3</v>
      </c>
      <c r="N221" s="560">
        <v>3</v>
      </c>
      <c r="O221" s="560">
        <v>3</v>
      </c>
      <c r="P221" s="560">
        <v>3</v>
      </c>
      <c r="Q221" s="560">
        <v>3</v>
      </c>
      <c r="R221" s="560">
        <v>3</v>
      </c>
      <c r="S221" s="560">
        <v>3</v>
      </c>
      <c r="T221" s="560">
        <v>3</v>
      </c>
      <c r="U221" s="560">
        <v>3</v>
      </c>
      <c r="V221" s="560">
        <v>3</v>
      </c>
      <c r="W221" s="560">
        <v>3</v>
      </c>
      <c r="X221" s="560">
        <v>3</v>
      </c>
      <c r="Y221" s="560">
        <v>3</v>
      </c>
      <c r="Z221" s="560">
        <v>3</v>
      </c>
      <c r="AA221" s="560">
        <v>3</v>
      </c>
      <c r="AB221" s="560">
        <v>3</v>
      </c>
      <c r="AC221" s="560">
        <v>3</v>
      </c>
      <c r="AD221" s="560">
        <v>1</v>
      </c>
      <c r="AE221" s="560">
        <v>1</v>
      </c>
      <c r="AF221" s="560">
        <v>1</v>
      </c>
      <c r="AG221" s="560">
        <v>1</v>
      </c>
      <c r="AH221" s="560">
        <v>1</v>
      </c>
      <c r="AI221" s="560">
        <v>1</v>
      </c>
      <c r="AJ221" s="560">
        <v>3</v>
      </c>
      <c r="AK221" s="561">
        <f t="shared" ref="AK221:AK226" si="13">AVERAGE(AE221:AF221)</f>
        <v>1</v>
      </c>
      <c r="AL221" s="496"/>
      <c r="AM221" s="496"/>
      <c r="AN221" s="27"/>
      <c r="AO221" s="17"/>
      <c r="AP221" s="9"/>
      <c r="AQ221" s="9"/>
      <c r="AR221" s="9"/>
    </row>
    <row r="222" spans="1:44" customFormat="1" outlineLevel="1" x14ac:dyDescent="0.25">
      <c r="A222" s="7"/>
      <c r="B222" s="8"/>
      <c r="C222" s="18"/>
      <c r="D222" s="18"/>
      <c r="E222" s="18"/>
      <c r="F222" s="24"/>
      <c r="G222" s="25"/>
      <c r="H222" s="25" t="s">
        <v>3168</v>
      </c>
      <c r="I222" s="495"/>
      <c r="J222" s="560">
        <v>3</v>
      </c>
      <c r="K222" s="560">
        <v>3</v>
      </c>
      <c r="L222" s="560">
        <v>3</v>
      </c>
      <c r="M222" s="560">
        <v>3</v>
      </c>
      <c r="N222" s="560">
        <v>3</v>
      </c>
      <c r="O222" s="560">
        <v>3</v>
      </c>
      <c r="P222" s="560">
        <v>3</v>
      </c>
      <c r="Q222" s="560">
        <v>3</v>
      </c>
      <c r="R222" s="560">
        <v>3</v>
      </c>
      <c r="S222" s="560">
        <v>3</v>
      </c>
      <c r="T222" s="560">
        <v>3</v>
      </c>
      <c r="U222" s="560">
        <v>3</v>
      </c>
      <c r="V222" s="560">
        <v>3</v>
      </c>
      <c r="W222" s="560">
        <v>3</v>
      </c>
      <c r="X222" s="560">
        <v>3</v>
      </c>
      <c r="Y222" s="560">
        <v>3</v>
      </c>
      <c r="Z222" s="560">
        <v>3</v>
      </c>
      <c r="AA222" s="560">
        <v>3</v>
      </c>
      <c r="AB222" s="560">
        <v>3</v>
      </c>
      <c r="AC222" s="560">
        <v>3</v>
      </c>
      <c r="AD222" s="560">
        <v>1.2</v>
      </c>
      <c r="AE222" s="560">
        <v>1.2</v>
      </c>
      <c r="AF222" s="560">
        <v>1.2</v>
      </c>
      <c r="AG222" s="560">
        <v>1.2</v>
      </c>
      <c r="AH222" s="560">
        <v>1.2</v>
      </c>
      <c r="AI222" s="560">
        <v>1.2</v>
      </c>
      <c r="AJ222" s="560">
        <v>3</v>
      </c>
      <c r="AK222" s="561">
        <f t="shared" si="13"/>
        <v>1.2</v>
      </c>
      <c r="AL222" s="496"/>
      <c r="AM222" s="496"/>
      <c r="AN222" s="27"/>
      <c r="AO222" s="17"/>
      <c r="AP222" s="9"/>
      <c r="AQ222" s="9"/>
      <c r="AR222" s="9"/>
    </row>
    <row r="223" spans="1:44" customFormat="1" outlineLevel="1" x14ac:dyDescent="0.25">
      <c r="A223" s="7"/>
      <c r="B223" s="8"/>
      <c r="C223" s="18"/>
      <c r="D223" s="18"/>
      <c r="E223" s="18"/>
      <c r="F223" s="24"/>
      <c r="G223" s="25"/>
      <c r="H223" s="25" t="s">
        <v>3169</v>
      </c>
      <c r="I223" s="495"/>
      <c r="J223" s="560">
        <v>21</v>
      </c>
      <c r="K223" s="560">
        <v>21</v>
      </c>
      <c r="L223" s="560">
        <v>21</v>
      </c>
      <c r="M223" s="560">
        <v>21</v>
      </c>
      <c r="N223" s="560">
        <v>21</v>
      </c>
      <c r="O223" s="560">
        <v>21</v>
      </c>
      <c r="P223" s="560">
        <v>21</v>
      </c>
      <c r="Q223" s="560">
        <v>21</v>
      </c>
      <c r="R223" s="560">
        <v>21</v>
      </c>
      <c r="S223" s="560">
        <v>21</v>
      </c>
      <c r="T223" s="560">
        <v>21</v>
      </c>
      <c r="U223" s="560">
        <v>21</v>
      </c>
      <c r="V223" s="560">
        <v>21</v>
      </c>
      <c r="W223" s="560">
        <v>21</v>
      </c>
      <c r="X223" s="560">
        <v>21</v>
      </c>
      <c r="Y223" s="560">
        <v>21</v>
      </c>
      <c r="Z223" s="560">
        <v>21</v>
      </c>
      <c r="AA223" s="560">
        <v>21</v>
      </c>
      <c r="AB223" s="560">
        <v>21</v>
      </c>
      <c r="AC223" s="560">
        <v>21</v>
      </c>
      <c r="AD223" s="560">
        <v>25</v>
      </c>
      <c r="AE223" s="560">
        <v>21</v>
      </c>
      <c r="AF223" s="560">
        <v>21</v>
      </c>
      <c r="AG223" s="560">
        <v>21</v>
      </c>
      <c r="AH223" s="560">
        <v>21</v>
      </c>
      <c r="AI223" s="560">
        <v>25</v>
      </c>
      <c r="AJ223" s="560">
        <v>21</v>
      </c>
      <c r="AK223" s="561">
        <f t="shared" si="13"/>
        <v>21</v>
      </c>
      <c r="AL223" s="496"/>
      <c r="AM223" s="496"/>
      <c r="AN223" s="27"/>
      <c r="AO223" s="17"/>
      <c r="AP223" s="9"/>
      <c r="AQ223" s="9"/>
      <c r="AR223" s="9"/>
    </row>
    <row r="224" spans="1:44" customFormat="1" outlineLevel="1" x14ac:dyDescent="0.25">
      <c r="A224" s="7"/>
      <c r="B224" s="8"/>
      <c r="C224" s="18"/>
      <c r="D224" s="18"/>
      <c r="E224" s="18"/>
      <c r="F224" s="24"/>
      <c r="G224" s="25"/>
      <c r="H224" s="25" t="s">
        <v>3170</v>
      </c>
      <c r="I224" s="495"/>
      <c r="J224" s="560">
        <v>5</v>
      </c>
      <c r="K224" s="560">
        <v>5</v>
      </c>
      <c r="L224" s="560">
        <v>5</v>
      </c>
      <c r="M224" s="560">
        <v>5</v>
      </c>
      <c r="N224" s="560">
        <v>5</v>
      </c>
      <c r="O224" s="560">
        <v>5</v>
      </c>
      <c r="P224" s="560">
        <v>5</v>
      </c>
      <c r="Q224" s="560">
        <v>5</v>
      </c>
      <c r="R224" s="560">
        <v>5</v>
      </c>
      <c r="S224" s="560">
        <v>5</v>
      </c>
      <c r="T224" s="560">
        <v>5</v>
      </c>
      <c r="U224" s="560">
        <v>5</v>
      </c>
      <c r="V224" s="560">
        <v>5</v>
      </c>
      <c r="W224" s="560">
        <v>5</v>
      </c>
      <c r="X224" s="560">
        <v>5</v>
      </c>
      <c r="Y224" s="560">
        <v>5</v>
      </c>
      <c r="Z224" s="560">
        <v>5</v>
      </c>
      <c r="AA224" s="560">
        <v>5</v>
      </c>
      <c r="AB224" s="560">
        <v>5</v>
      </c>
      <c r="AC224" s="560">
        <v>5</v>
      </c>
      <c r="AD224" s="560">
        <v>2.5</v>
      </c>
      <c r="AE224" s="560">
        <v>2.5</v>
      </c>
      <c r="AF224" s="560">
        <v>2.5</v>
      </c>
      <c r="AG224" s="560">
        <v>2.5</v>
      </c>
      <c r="AH224" s="560">
        <v>2.5</v>
      </c>
      <c r="AI224" s="560">
        <v>2.5</v>
      </c>
      <c r="AJ224" s="560">
        <v>5</v>
      </c>
      <c r="AK224" s="561">
        <f t="shared" si="13"/>
        <v>2.5</v>
      </c>
      <c r="AL224" s="496"/>
      <c r="AM224" s="496"/>
      <c r="AN224" s="27"/>
      <c r="AO224" s="17"/>
      <c r="AP224" s="9"/>
      <c r="AQ224" s="9"/>
      <c r="AR224" s="9"/>
    </row>
    <row r="225" spans="1:44" customFormat="1" ht="15" customHeight="1" outlineLevel="1" x14ac:dyDescent="0.25">
      <c r="A225" s="7"/>
      <c r="B225" s="8"/>
      <c r="C225" s="18"/>
      <c r="D225" s="18"/>
      <c r="E225" s="18"/>
      <c r="F225" s="24"/>
      <c r="G225" s="25"/>
      <c r="H225" s="25" t="s">
        <v>3171</v>
      </c>
      <c r="I225" s="618" t="s">
        <v>3172</v>
      </c>
      <c r="J225" s="568">
        <v>0.15</v>
      </c>
      <c r="K225" s="568">
        <v>0.15</v>
      </c>
      <c r="L225" s="568">
        <v>0.15</v>
      </c>
      <c r="M225" s="568">
        <v>0.15</v>
      </c>
      <c r="N225" s="568">
        <v>0.15</v>
      </c>
      <c r="O225" s="568">
        <v>0.15</v>
      </c>
      <c r="P225" s="568">
        <v>0.15</v>
      </c>
      <c r="Q225" s="568">
        <v>0.15</v>
      </c>
      <c r="R225" s="568">
        <v>0.15</v>
      </c>
      <c r="S225" s="568">
        <v>0.15</v>
      </c>
      <c r="T225" s="568">
        <v>0.15</v>
      </c>
      <c r="U225" s="568">
        <v>0.15</v>
      </c>
      <c r="V225" s="568">
        <v>0.15</v>
      </c>
      <c r="W225" s="568">
        <v>0.15</v>
      </c>
      <c r="X225" s="568">
        <v>0.15</v>
      </c>
      <c r="Y225" s="568">
        <v>0.15</v>
      </c>
      <c r="Z225" s="568">
        <v>0.15</v>
      </c>
      <c r="AA225" s="568">
        <v>0.15</v>
      </c>
      <c r="AB225" s="568">
        <v>0.15</v>
      </c>
      <c r="AC225" s="568">
        <v>0.15</v>
      </c>
      <c r="AD225" s="568">
        <v>0.15</v>
      </c>
      <c r="AE225" s="568">
        <v>0.15</v>
      </c>
      <c r="AF225" s="568">
        <v>0.15</v>
      </c>
      <c r="AG225" s="568">
        <v>0.15</v>
      </c>
      <c r="AH225" s="568">
        <v>0.15</v>
      </c>
      <c r="AI225" s="568">
        <v>0.15</v>
      </c>
      <c r="AJ225" s="568">
        <v>0.15</v>
      </c>
      <c r="AK225" s="569">
        <f t="shared" si="13"/>
        <v>0.15</v>
      </c>
      <c r="AL225" s="496"/>
      <c r="AM225" s="496"/>
      <c r="AN225" s="27"/>
      <c r="AO225" s="17"/>
      <c r="AP225" s="9"/>
      <c r="AQ225" s="9"/>
      <c r="AR225" s="9"/>
    </row>
    <row r="226" spans="1:44" customFormat="1" outlineLevel="1" x14ac:dyDescent="0.25">
      <c r="A226" s="7"/>
      <c r="B226" s="8"/>
      <c r="C226" s="18"/>
      <c r="D226" s="18"/>
      <c r="E226" s="18"/>
      <c r="F226" s="24"/>
      <c r="G226" s="25"/>
      <c r="H226" s="25" t="s">
        <v>3173</v>
      </c>
      <c r="I226" s="618"/>
      <c r="J226" s="568">
        <v>0.02</v>
      </c>
      <c r="K226" s="568">
        <v>0.02</v>
      </c>
      <c r="L226" s="568">
        <v>0.02</v>
      </c>
      <c r="M226" s="568">
        <v>0.02</v>
      </c>
      <c r="N226" s="568">
        <v>0.02</v>
      </c>
      <c r="O226" s="568">
        <v>0.02</v>
      </c>
      <c r="P226" s="568">
        <v>0.02</v>
      </c>
      <c r="Q226" s="568">
        <v>0.02</v>
      </c>
      <c r="R226" s="568">
        <v>0.02</v>
      </c>
      <c r="S226" s="568">
        <v>0.02</v>
      </c>
      <c r="T226" s="568">
        <v>0.02</v>
      </c>
      <c r="U226" s="568">
        <v>0.02</v>
      </c>
      <c r="V226" s="568">
        <v>0.02</v>
      </c>
      <c r="W226" s="568">
        <v>0.02</v>
      </c>
      <c r="X226" s="568">
        <v>0.02</v>
      </c>
      <c r="Y226" s="568">
        <v>0.02</v>
      </c>
      <c r="Z226" s="568">
        <v>0.02</v>
      </c>
      <c r="AA226" s="568">
        <v>0.02</v>
      </c>
      <c r="AB226" s="568">
        <v>0.02</v>
      </c>
      <c r="AC226" s="568">
        <v>0.02</v>
      </c>
      <c r="AD226" s="568">
        <v>0.02</v>
      </c>
      <c r="AE226" s="568">
        <v>0.02</v>
      </c>
      <c r="AF226" s="568">
        <v>0.02</v>
      </c>
      <c r="AG226" s="568">
        <v>0.02</v>
      </c>
      <c r="AH226" s="568">
        <v>0.02</v>
      </c>
      <c r="AI226" s="568">
        <v>0.02</v>
      </c>
      <c r="AJ226" s="568">
        <v>0.02</v>
      </c>
      <c r="AK226" s="569">
        <f t="shared" si="13"/>
        <v>0.02</v>
      </c>
      <c r="AL226" s="496"/>
      <c r="AM226" s="496"/>
      <c r="AN226" s="27"/>
      <c r="AO226" s="17"/>
      <c r="AP226" s="9"/>
      <c r="AQ226" s="9"/>
      <c r="AR226" s="9"/>
    </row>
    <row r="227" spans="1:44" customFormat="1" outlineLevel="1" x14ac:dyDescent="0.25">
      <c r="A227" s="7"/>
      <c r="B227" s="8"/>
      <c r="C227" s="18"/>
      <c r="D227" s="18"/>
      <c r="E227" s="18"/>
      <c r="F227" s="24"/>
      <c r="G227" s="25"/>
      <c r="H227" s="25" t="s">
        <v>3174</v>
      </c>
      <c r="I227" s="618"/>
      <c r="J227" s="569">
        <f>1-SUM(J225:J226)</f>
        <v>0.83000000000000007</v>
      </c>
      <c r="K227" s="569">
        <f t="shared" ref="K227:Q227" si="14">1-SUM(K225:K226)</f>
        <v>0.83000000000000007</v>
      </c>
      <c r="L227" s="569">
        <f t="shared" si="14"/>
        <v>0.83000000000000007</v>
      </c>
      <c r="M227" s="569">
        <f t="shared" si="14"/>
        <v>0.83000000000000007</v>
      </c>
      <c r="N227" s="569">
        <f t="shared" si="14"/>
        <v>0.83000000000000007</v>
      </c>
      <c r="O227" s="569">
        <f t="shared" si="14"/>
        <v>0.83000000000000007</v>
      </c>
      <c r="P227" s="569">
        <f t="shared" si="14"/>
        <v>0.83000000000000007</v>
      </c>
      <c r="Q227" s="569">
        <f t="shared" si="14"/>
        <v>0.83000000000000007</v>
      </c>
      <c r="R227" s="569">
        <f t="shared" ref="R227:AI227" si="15">1-SUM(R225:R226)</f>
        <v>0.83000000000000007</v>
      </c>
      <c r="S227" s="569">
        <f t="shared" si="15"/>
        <v>0.83000000000000007</v>
      </c>
      <c r="T227" s="569">
        <f t="shared" si="15"/>
        <v>0.83000000000000007</v>
      </c>
      <c r="U227" s="569">
        <f t="shared" si="15"/>
        <v>0.83000000000000007</v>
      </c>
      <c r="V227" s="569">
        <f t="shared" si="15"/>
        <v>0.83000000000000007</v>
      </c>
      <c r="W227" s="569">
        <f t="shared" si="15"/>
        <v>0.83000000000000007</v>
      </c>
      <c r="X227" s="569">
        <f t="shared" si="15"/>
        <v>0.83000000000000007</v>
      </c>
      <c r="Y227" s="569">
        <f t="shared" si="15"/>
        <v>0.83000000000000007</v>
      </c>
      <c r="Z227" s="569">
        <f t="shared" si="15"/>
        <v>0.83000000000000007</v>
      </c>
      <c r="AA227" s="569">
        <f t="shared" si="15"/>
        <v>0.83000000000000007</v>
      </c>
      <c r="AB227" s="569">
        <f t="shared" si="15"/>
        <v>0.83000000000000007</v>
      </c>
      <c r="AC227" s="569">
        <f t="shared" si="15"/>
        <v>0.83000000000000007</v>
      </c>
      <c r="AD227" s="569">
        <f t="shared" si="15"/>
        <v>0.83000000000000007</v>
      </c>
      <c r="AE227" s="569">
        <f t="shared" si="15"/>
        <v>0.83000000000000007</v>
      </c>
      <c r="AF227" s="569">
        <f t="shared" si="15"/>
        <v>0.83000000000000007</v>
      </c>
      <c r="AG227" s="569">
        <f t="shared" si="15"/>
        <v>0.83000000000000007</v>
      </c>
      <c r="AH227" s="569">
        <f t="shared" si="15"/>
        <v>0.83000000000000007</v>
      </c>
      <c r="AI227" s="569">
        <f t="shared" si="15"/>
        <v>0.83000000000000007</v>
      </c>
      <c r="AJ227" s="569">
        <f>1-SUM(AJ225:AJ226)</f>
        <v>0.83000000000000007</v>
      </c>
      <c r="AK227" s="569">
        <f t="shared" ref="AK227" si="16">1-SUM(AK225:AK226)</f>
        <v>0.83000000000000007</v>
      </c>
      <c r="AL227" s="496"/>
      <c r="AM227" s="496"/>
      <c r="AN227" s="27"/>
      <c r="AO227" s="17"/>
      <c r="AP227" s="9"/>
      <c r="AQ227" s="9"/>
      <c r="AR227" s="9"/>
    </row>
    <row r="228" spans="1:44" customFormat="1" outlineLevel="1" x14ac:dyDescent="0.25">
      <c r="A228" s="7"/>
      <c r="B228" s="8"/>
      <c r="C228" s="18"/>
      <c r="D228" s="18"/>
      <c r="E228" s="18"/>
      <c r="F228" s="24"/>
      <c r="G228" s="25"/>
      <c r="H228" s="25" t="s">
        <v>3175</v>
      </c>
      <c r="I228" s="495"/>
      <c r="J228" s="570">
        <v>0</v>
      </c>
      <c r="K228" s="570">
        <v>0</v>
      </c>
      <c r="L228" s="570">
        <v>0</v>
      </c>
      <c r="M228" s="570">
        <v>0</v>
      </c>
      <c r="N228" s="570">
        <v>0</v>
      </c>
      <c r="O228" s="570">
        <v>0</v>
      </c>
      <c r="P228" s="570">
        <v>0</v>
      </c>
      <c r="Q228" s="570">
        <v>0</v>
      </c>
      <c r="R228" s="570">
        <v>0</v>
      </c>
      <c r="S228" s="570">
        <v>0</v>
      </c>
      <c r="T228" s="570">
        <v>0</v>
      </c>
      <c r="U228" s="570">
        <v>0</v>
      </c>
      <c r="V228" s="570">
        <v>0</v>
      </c>
      <c r="W228" s="570">
        <v>0</v>
      </c>
      <c r="X228" s="570">
        <v>0</v>
      </c>
      <c r="Y228" s="570">
        <v>0</v>
      </c>
      <c r="Z228" s="570">
        <v>0</v>
      </c>
      <c r="AA228" s="570">
        <v>0</v>
      </c>
      <c r="AB228" s="570">
        <v>0</v>
      </c>
      <c r="AC228" s="570">
        <v>0</v>
      </c>
      <c r="AD228" s="570">
        <v>0</v>
      </c>
      <c r="AE228" s="570">
        <v>0</v>
      </c>
      <c r="AF228" s="570">
        <v>0</v>
      </c>
      <c r="AG228" s="570">
        <v>0</v>
      </c>
      <c r="AH228" s="570">
        <v>0</v>
      </c>
      <c r="AI228" s="570">
        <v>0</v>
      </c>
      <c r="AJ228" s="570">
        <v>0</v>
      </c>
      <c r="AK228" s="571">
        <f>AVERAGE(AE228:AF228)</f>
        <v>0</v>
      </c>
      <c r="AL228" s="496"/>
      <c r="AM228" s="496"/>
      <c r="AN228" s="27"/>
      <c r="AO228" s="17"/>
      <c r="AP228" s="9"/>
      <c r="AQ228" s="9"/>
      <c r="AR228" s="9"/>
    </row>
    <row r="229" spans="1:44" customFormat="1" outlineLevel="1" x14ac:dyDescent="0.25">
      <c r="A229" s="7"/>
      <c r="B229" s="8"/>
      <c r="C229" s="18"/>
      <c r="D229" s="18"/>
      <c r="E229" s="18"/>
      <c r="F229" s="24"/>
      <c r="G229" s="25"/>
      <c r="H229" s="25" t="s">
        <v>3176</v>
      </c>
      <c r="I229" s="495"/>
      <c r="J229" s="570">
        <v>10</v>
      </c>
      <c r="K229" s="570">
        <v>10</v>
      </c>
      <c r="L229" s="570">
        <v>10</v>
      </c>
      <c r="M229" s="570">
        <v>10</v>
      </c>
      <c r="N229" s="570">
        <v>10</v>
      </c>
      <c r="O229" s="570">
        <v>10</v>
      </c>
      <c r="P229" s="570">
        <v>10</v>
      </c>
      <c r="Q229" s="570">
        <v>10</v>
      </c>
      <c r="R229" s="570">
        <v>10</v>
      </c>
      <c r="S229" s="570">
        <v>10</v>
      </c>
      <c r="T229" s="570">
        <v>10</v>
      </c>
      <c r="U229" s="570">
        <v>10</v>
      </c>
      <c r="V229" s="570">
        <v>10</v>
      </c>
      <c r="W229" s="570">
        <v>10</v>
      </c>
      <c r="X229" s="570">
        <v>10</v>
      </c>
      <c r="Y229" s="570">
        <v>10</v>
      </c>
      <c r="Z229" s="570">
        <v>10</v>
      </c>
      <c r="AA229" s="570">
        <v>10</v>
      </c>
      <c r="AB229" s="570">
        <v>10</v>
      </c>
      <c r="AC229" s="570">
        <v>10</v>
      </c>
      <c r="AD229" s="570">
        <v>12</v>
      </c>
      <c r="AE229" s="570">
        <v>12</v>
      </c>
      <c r="AF229" s="570">
        <v>12</v>
      </c>
      <c r="AG229" s="570">
        <v>12</v>
      </c>
      <c r="AH229" s="570">
        <v>12</v>
      </c>
      <c r="AI229" s="570">
        <v>12</v>
      </c>
      <c r="AJ229" s="570">
        <v>10</v>
      </c>
      <c r="AK229" s="571">
        <f>AVERAGE(AE229:AF229)</f>
        <v>12</v>
      </c>
      <c r="AL229" s="496"/>
      <c r="AM229" s="496"/>
      <c r="AN229" s="27"/>
      <c r="AO229" s="17"/>
      <c r="AP229" s="9"/>
      <c r="AQ229" s="9"/>
      <c r="AR229" s="9"/>
    </row>
    <row r="230" spans="1:44" customFormat="1" outlineLevel="1" x14ac:dyDescent="0.25">
      <c r="A230" s="7"/>
      <c r="B230" s="8"/>
      <c r="C230" s="18"/>
      <c r="D230" s="18"/>
      <c r="E230" s="18"/>
      <c r="F230" s="24"/>
      <c r="G230" s="25"/>
      <c r="H230" s="25"/>
      <c r="I230" s="495"/>
      <c r="J230" s="495"/>
      <c r="K230" s="495"/>
      <c r="L230" s="495"/>
      <c r="M230" s="495"/>
      <c r="N230" s="495"/>
      <c r="O230" s="495"/>
      <c r="P230" s="495"/>
      <c r="Q230" s="495"/>
      <c r="R230" s="495"/>
      <c r="S230" s="495"/>
      <c r="T230" s="495"/>
      <c r="U230" s="495"/>
      <c r="V230" s="495"/>
      <c r="W230" s="495"/>
      <c r="X230" s="495"/>
      <c r="Y230" s="495"/>
      <c r="Z230" s="495"/>
      <c r="AA230" s="495"/>
      <c r="AB230" s="495"/>
      <c r="AC230" s="495"/>
      <c r="AD230" s="495"/>
      <c r="AE230" s="495"/>
      <c r="AF230" s="495"/>
      <c r="AG230" s="495"/>
      <c r="AH230" s="495"/>
      <c r="AI230" s="495"/>
      <c r="AJ230" s="495"/>
      <c r="AK230" s="495"/>
      <c r="AL230" s="496"/>
      <c r="AM230" s="496"/>
      <c r="AN230" s="27"/>
      <c r="AO230" s="17"/>
      <c r="AP230" s="9"/>
      <c r="AQ230" s="9"/>
      <c r="AR230" s="9"/>
    </row>
    <row r="231" spans="1:44" customFormat="1" outlineLevel="1" x14ac:dyDescent="0.25">
      <c r="A231" s="7"/>
      <c r="B231" s="8"/>
      <c r="C231" s="18"/>
      <c r="D231" s="18"/>
      <c r="E231" s="18"/>
      <c r="F231" s="24"/>
      <c r="G231" s="25"/>
      <c r="H231" s="25" t="s">
        <v>3177</v>
      </c>
      <c r="I231" s="495"/>
      <c r="J231" s="570" t="b">
        <v>1</v>
      </c>
      <c r="K231" s="570" t="b">
        <v>1</v>
      </c>
      <c r="L231" s="570" t="b">
        <v>1</v>
      </c>
      <c r="M231" s="570" t="b">
        <v>1</v>
      </c>
      <c r="N231" s="570" t="b">
        <v>1</v>
      </c>
      <c r="O231" s="570" t="b">
        <v>1</v>
      </c>
      <c r="P231" s="570" t="b">
        <v>1</v>
      </c>
      <c r="Q231" s="570" t="b">
        <v>1</v>
      </c>
      <c r="R231" s="570" t="b">
        <v>1</v>
      </c>
      <c r="S231" s="570" t="b">
        <v>1</v>
      </c>
      <c r="T231" s="570" t="b">
        <v>1</v>
      </c>
      <c r="U231" s="570" t="b">
        <v>1</v>
      </c>
      <c r="V231" s="570" t="b">
        <v>1</v>
      </c>
      <c r="W231" s="570" t="b">
        <v>1</v>
      </c>
      <c r="X231" s="570" t="b">
        <v>1</v>
      </c>
      <c r="Y231" s="570" t="b">
        <v>1</v>
      </c>
      <c r="Z231" s="570" t="b">
        <v>1</v>
      </c>
      <c r="AA231" s="570" t="b">
        <v>1</v>
      </c>
      <c r="AB231" s="570" t="b">
        <v>1</v>
      </c>
      <c r="AC231" s="570" t="b">
        <v>1</v>
      </c>
      <c r="AD231" s="570" t="b">
        <v>1</v>
      </c>
      <c r="AE231" s="570" t="b">
        <v>1</v>
      </c>
      <c r="AF231" s="570" t="b">
        <v>1</v>
      </c>
      <c r="AG231" s="570" t="b">
        <v>1</v>
      </c>
      <c r="AH231" s="570" t="b">
        <v>1</v>
      </c>
      <c r="AI231" s="570" t="b">
        <v>1</v>
      </c>
      <c r="AJ231" s="570" t="b">
        <v>1</v>
      </c>
      <c r="AK231" s="570" t="b">
        <v>1</v>
      </c>
      <c r="AL231" s="496"/>
      <c r="AM231" s="496"/>
      <c r="AN231" s="27"/>
      <c r="AO231" s="17"/>
      <c r="AP231" s="9"/>
      <c r="AQ231" s="9"/>
      <c r="AR231" s="9"/>
    </row>
    <row r="232" spans="1:44" customFormat="1" outlineLevel="1" x14ac:dyDescent="0.25">
      <c r="A232" s="7"/>
      <c r="B232" s="8"/>
      <c r="C232" s="18"/>
      <c r="D232" s="18"/>
      <c r="E232" s="18"/>
      <c r="F232" s="24"/>
      <c r="G232" s="25"/>
      <c r="H232" s="25" t="s">
        <v>3178</v>
      </c>
      <c r="I232" s="495"/>
      <c r="J232" s="571" t="b">
        <f>NOT(J231)</f>
        <v>0</v>
      </c>
      <c r="K232" s="571" t="b">
        <f t="shared" ref="K232:AI232" si="17">NOT(K231)</f>
        <v>0</v>
      </c>
      <c r="L232" s="571" t="b">
        <f t="shared" si="17"/>
        <v>0</v>
      </c>
      <c r="M232" s="571" t="b">
        <f t="shared" si="17"/>
        <v>0</v>
      </c>
      <c r="N232" s="571" t="b">
        <f t="shared" si="17"/>
        <v>0</v>
      </c>
      <c r="O232" s="571" t="b">
        <f t="shared" si="17"/>
        <v>0</v>
      </c>
      <c r="P232" s="571" t="b">
        <f t="shared" si="17"/>
        <v>0</v>
      </c>
      <c r="Q232" s="571" t="b">
        <f t="shared" si="17"/>
        <v>0</v>
      </c>
      <c r="R232" s="571" t="b">
        <f t="shared" si="17"/>
        <v>0</v>
      </c>
      <c r="S232" s="571" t="b">
        <f t="shared" si="17"/>
        <v>0</v>
      </c>
      <c r="T232" s="571" t="b">
        <f t="shared" si="17"/>
        <v>0</v>
      </c>
      <c r="U232" s="571" t="b">
        <f t="shared" si="17"/>
        <v>0</v>
      </c>
      <c r="V232" s="571" t="b">
        <f t="shared" si="17"/>
        <v>0</v>
      </c>
      <c r="W232" s="571" t="b">
        <f t="shared" si="17"/>
        <v>0</v>
      </c>
      <c r="X232" s="571" t="b">
        <f t="shared" si="17"/>
        <v>0</v>
      </c>
      <c r="Y232" s="571" t="b">
        <f t="shared" si="17"/>
        <v>0</v>
      </c>
      <c r="Z232" s="571" t="b">
        <f t="shared" si="17"/>
        <v>0</v>
      </c>
      <c r="AA232" s="571" t="b">
        <f t="shared" si="17"/>
        <v>0</v>
      </c>
      <c r="AB232" s="571" t="b">
        <f t="shared" si="17"/>
        <v>0</v>
      </c>
      <c r="AC232" s="571" t="b">
        <f t="shared" si="17"/>
        <v>0</v>
      </c>
      <c r="AD232" s="571" t="b">
        <f t="shared" si="17"/>
        <v>0</v>
      </c>
      <c r="AE232" s="571" t="b">
        <f t="shared" si="17"/>
        <v>0</v>
      </c>
      <c r="AF232" s="571" t="b">
        <f t="shared" si="17"/>
        <v>0</v>
      </c>
      <c r="AG232" s="571" t="b">
        <f t="shared" si="17"/>
        <v>0</v>
      </c>
      <c r="AH232" s="571" t="b">
        <f t="shared" si="17"/>
        <v>0</v>
      </c>
      <c r="AI232" s="571" t="b">
        <f t="shared" si="17"/>
        <v>0</v>
      </c>
      <c r="AJ232" s="571" t="b">
        <f>NOT(AJ231)</f>
        <v>0</v>
      </c>
      <c r="AK232" s="571" t="b">
        <f t="shared" ref="AK232" si="18">NOT(AK231)</f>
        <v>0</v>
      </c>
      <c r="AL232" s="496"/>
      <c r="AM232" s="496"/>
      <c r="AN232" s="27"/>
      <c r="AO232" s="17"/>
      <c r="AP232" s="9"/>
      <c r="AQ232" s="9"/>
      <c r="AR232" s="9"/>
    </row>
    <row r="233" spans="1:44" customFormat="1" outlineLevel="1" x14ac:dyDescent="0.25">
      <c r="A233" s="7"/>
      <c r="B233" s="8"/>
      <c r="C233" s="18"/>
      <c r="D233" s="18"/>
      <c r="E233" s="18"/>
      <c r="F233" s="24"/>
      <c r="G233" s="25"/>
      <c r="H233" s="25"/>
      <c r="I233" s="495"/>
      <c r="J233" s="495"/>
      <c r="K233" s="495"/>
      <c r="L233" s="495"/>
      <c r="M233" s="495"/>
      <c r="N233" s="495"/>
      <c r="O233" s="495"/>
      <c r="P233" s="495"/>
      <c r="Q233" s="495"/>
      <c r="R233" s="495"/>
      <c r="S233" s="495"/>
      <c r="T233" s="495"/>
      <c r="U233" s="495"/>
      <c r="V233" s="495"/>
      <c r="W233" s="495"/>
      <c r="X233" s="495"/>
      <c r="Y233" s="495"/>
      <c r="Z233" s="495"/>
      <c r="AA233" s="495"/>
      <c r="AB233" s="495"/>
      <c r="AC233" s="495"/>
      <c r="AD233" s="495"/>
      <c r="AE233" s="495"/>
      <c r="AF233" s="495"/>
      <c r="AG233" s="495"/>
      <c r="AH233" s="495"/>
      <c r="AI233" s="495"/>
      <c r="AJ233" s="495"/>
      <c r="AK233" s="495"/>
      <c r="AL233" s="496"/>
      <c r="AM233" s="496"/>
      <c r="AN233" s="27"/>
      <c r="AO233" s="17"/>
      <c r="AP233" s="9"/>
      <c r="AQ233" s="9"/>
      <c r="AR233" s="9"/>
    </row>
    <row r="234" spans="1:44" customFormat="1" outlineLevel="1" x14ac:dyDescent="0.25">
      <c r="A234" s="7"/>
      <c r="B234" s="8"/>
      <c r="C234" s="18"/>
      <c r="D234" s="18"/>
      <c r="E234" s="18"/>
      <c r="F234" s="24"/>
      <c r="G234" s="25"/>
      <c r="H234" s="25" t="s">
        <v>3179</v>
      </c>
      <c r="I234" s="16" t="s">
        <v>3180</v>
      </c>
      <c r="J234" s="560">
        <v>1</v>
      </c>
      <c r="K234" s="560">
        <v>1</v>
      </c>
      <c r="L234" s="560">
        <v>1</v>
      </c>
      <c r="M234" s="560">
        <v>1</v>
      </c>
      <c r="N234" s="560">
        <v>1</v>
      </c>
      <c r="O234" s="560">
        <v>1</v>
      </c>
      <c r="P234" s="560">
        <v>1</v>
      </c>
      <c r="Q234" s="560">
        <v>1</v>
      </c>
      <c r="R234" s="560">
        <v>1</v>
      </c>
      <c r="S234" s="560">
        <v>1</v>
      </c>
      <c r="T234" s="560">
        <v>1</v>
      </c>
      <c r="U234" s="560">
        <v>1</v>
      </c>
      <c r="V234" s="560">
        <v>1</v>
      </c>
      <c r="W234" s="560">
        <v>1</v>
      </c>
      <c r="X234" s="560">
        <v>1</v>
      </c>
      <c r="Y234" s="560">
        <v>1</v>
      </c>
      <c r="Z234" s="560">
        <v>1</v>
      </c>
      <c r="AA234" s="560">
        <v>1</v>
      </c>
      <c r="AB234" s="560">
        <v>1</v>
      </c>
      <c r="AC234" s="560">
        <v>1</v>
      </c>
      <c r="AD234" s="560">
        <v>1</v>
      </c>
      <c r="AE234" s="560">
        <v>1</v>
      </c>
      <c r="AF234" s="560">
        <v>1</v>
      </c>
      <c r="AG234" s="560">
        <v>1</v>
      </c>
      <c r="AH234" s="560">
        <v>1</v>
      </c>
      <c r="AI234" s="560">
        <v>1</v>
      </c>
      <c r="AJ234" s="560">
        <v>1</v>
      </c>
      <c r="AK234" s="560">
        <v>1</v>
      </c>
      <c r="AL234" s="496"/>
      <c r="AM234" s="496"/>
      <c r="AN234" s="27"/>
      <c r="AO234" s="17"/>
      <c r="AP234" s="9"/>
      <c r="AQ234" s="9"/>
      <c r="AR234" s="9"/>
    </row>
    <row r="235" spans="1:44" customFormat="1" outlineLevel="1" x14ac:dyDescent="0.25">
      <c r="A235" s="7"/>
      <c r="B235" s="8"/>
      <c r="C235" s="18"/>
      <c r="D235" s="18"/>
      <c r="E235" s="18"/>
      <c r="F235" s="24"/>
      <c r="G235" s="25"/>
      <c r="H235" s="25"/>
      <c r="I235" s="572" t="s">
        <v>3181</v>
      </c>
      <c r="J235" s="560">
        <v>0</v>
      </c>
      <c r="K235" s="560">
        <v>0</v>
      </c>
      <c r="L235" s="560">
        <v>0</v>
      </c>
      <c r="M235" s="560">
        <v>0</v>
      </c>
      <c r="N235" s="560">
        <v>0</v>
      </c>
      <c r="O235" s="560">
        <v>0</v>
      </c>
      <c r="P235" s="560">
        <v>0</v>
      </c>
      <c r="Q235" s="560">
        <v>0</v>
      </c>
      <c r="R235" s="560">
        <v>0</v>
      </c>
      <c r="S235" s="560">
        <v>0</v>
      </c>
      <c r="T235" s="560">
        <v>0</v>
      </c>
      <c r="U235" s="560">
        <v>0</v>
      </c>
      <c r="V235" s="560">
        <v>0</v>
      </c>
      <c r="W235" s="560">
        <v>0</v>
      </c>
      <c r="X235" s="560">
        <v>0</v>
      </c>
      <c r="Y235" s="560">
        <v>0</v>
      </c>
      <c r="Z235" s="560">
        <v>0</v>
      </c>
      <c r="AA235" s="560">
        <v>0</v>
      </c>
      <c r="AB235" s="560">
        <v>0</v>
      </c>
      <c r="AC235" s="560">
        <v>0</v>
      </c>
      <c r="AD235" s="560">
        <v>0</v>
      </c>
      <c r="AE235" s="560">
        <v>0</v>
      </c>
      <c r="AF235" s="560">
        <v>0</v>
      </c>
      <c r="AG235" s="560">
        <v>0</v>
      </c>
      <c r="AH235" s="560">
        <v>0</v>
      </c>
      <c r="AI235" s="560">
        <v>0</v>
      </c>
      <c r="AJ235" s="560">
        <v>0</v>
      </c>
      <c r="AK235" s="560">
        <v>0</v>
      </c>
      <c r="AL235" s="496"/>
      <c r="AM235" s="496"/>
      <c r="AN235" s="27"/>
      <c r="AO235" s="17"/>
      <c r="AP235" s="9"/>
      <c r="AQ235" s="9"/>
      <c r="AR235" s="9"/>
    </row>
    <row r="236" spans="1:44" customFormat="1" outlineLevel="1" x14ac:dyDescent="0.25">
      <c r="A236" s="7"/>
      <c r="B236" s="8"/>
      <c r="C236" s="18"/>
      <c r="D236" s="18"/>
      <c r="E236" s="18"/>
      <c r="F236" s="24"/>
      <c r="G236" s="25"/>
      <c r="H236" s="25"/>
      <c r="I236" s="572" t="s">
        <v>3182</v>
      </c>
      <c r="J236" s="560">
        <v>0</v>
      </c>
      <c r="K236" s="560">
        <v>0</v>
      </c>
      <c r="L236" s="560">
        <v>0</v>
      </c>
      <c r="M236" s="560">
        <v>0</v>
      </c>
      <c r="N236" s="560">
        <v>0</v>
      </c>
      <c r="O236" s="560">
        <v>0</v>
      </c>
      <c r="P236" s="560">
        <v>0</v>
      </c>
      <c r="Q236" s="560">
        <v>0</v>
      </c>
      <c r="R236" s="560">
        <v>0</v>
      </c>
      <c r="S236" s="560">
        <v>0</v>
      </c>
      <c r="T236" s="560">
        <v>0</v>
      </c>
      <c r="U236" s="560">
        <v>0</v>
      </c>
      <c r="V236" s="560">
        <v>0</v>
      </c>
      <c r="W236" s="560">
        <v>0</v>
      </c>
      <c r="X236" s="560">
        <v>0</v>
      </c>
      <c r="Y236" s="560">
        <v>0</v>
      </c>
      <c r="Z236" s="560">
        <v>0</v>
      </c>
      <c r="AA236" s="560">
        <v>0</v>
      </c>
      <c r="AB236" s="560">
        <v>0</v>
      </c>
      <c r="AC236" s="560">
        <v>0</v>
      </c>
      <c r="AD236" s="560">
        <v>0</v>
      </c>
      <c r="AE236" s="560">
        <v>0</v>
      </c>
      <c r="AF236" s="560">
        <v>0</v>
      </c>
      <c r="AG236" s="560">
        <v>0</v>
      </c>
      <c r="AH236" s="560">
        <v>0</v>
      </c>
      <c r="AI236" s="560">
        <v>0</v>
      </c>
      <c r="AJ236" s="560">
        <v>0</v>
      </c>
      <c r="AK236" s="560">
        <v>0</v>
      </c>
      <c r="AL236" s="496"/>
      <c r="AM236" s="496"/>
      <c r="AN236" s="27"/>
      <c r="AO236" s="17"/>
      <c r="AP236" s="9"/>
      <c r="AQ236" s="9"/>
      <c r="AR236" s="9"/>
    </row>
    <row r="237" spans="1:44" customFormat="1" outlineLevel="1" x14ac:dyDescent="0.25">
      <c r="A237" s="7"/>
      <c r="B237" s="8"/>
      <c r="C237" s="18"/>
      <c r="D237" s="18"/>
      <c r="E237" s="18"/>
      <c r="F237" s="24"/>
      <c r="G237" s="25"/>
      <c r="H237" s="25"/>
      <c r="I237" s="572" t="s">
        <v>3183</v>
      </c>
      <c r="J237" s="560">
        <v>0</v>
      </c>
      <c r="K237" s="560">
        <v>0</v>
      </c>
      <c r="L237" s="560">
        <v>0</v>
      </c>
      <c r="M237" s="560">
        <v>0</v>
      </c>
      <c r="N237" s="560">
        <v>0</v>
      </c>
      <c r="O237" s="560">
        <v>0</v>
      </c>
      <c r="P237" s="560">
        <v>0</v>
      </c>
      <c r="Q237" s="560">
        <v>0</v>
      </c>
      <c r="R237" s="560">
        <v>0</v>
      </c>
      <c r="S237" s="560">
        <v>0</v>
      </c>
      <c r="T237" s="560">
        <v>0</v>
      </c>
      <c r="U237" s="560">
        <v>0</v>
      </c>
      <c r="V237" s="560">
        <v>0</v>
      </c>
      <c r="W237" s="560">
        <v>0</v>
      </c>
      <c r="X237" s="560">
        <v>0</v>
      </c>
      <c r="Y237" s="560">
        <v>0</v>
      </c>
      <c r="Z237" s="560">
        <v>0</v>
      </c>
      <c r="AA237" s="560">
        <v>0</v>
      </c>
      <c r="AB237" s="560">
        <v>0</v>
      </c>
      <c r="AC237" s="560">
        <v>0</v>
      </c>
      <c r="AD237" s="560">
        <v>0</v>
      </c>
      <c r="AE237" s="560">
        <v>0</v>
      </c>
      <c r="AF237" s="560">
        <v>0</v>
      </c>
      <c r="AG237" s="560">
        <v>0</v>
      </c>
      <c r="AH237" s="560">
        <v>0</v>
      </c>
      <c r="AI237" s="560">
        <v>0</v>
      </c>
      <c r="AJ237" s="560">
        <v>0</v>
      </c>
      <c r="AK237" s="560">
        <v>0</v>
      </c>
      <c r="AL237" s="496"/>
      <c r="AM237" s="496"/>
      <c r="AN237" s="27"/>
      <c r="AO237" s="17"/>
      <c r="AP237" s="9"/>
      <c r="AQ237" s="9"/>
      <c r="AR237" s="9"/>
    </row>
    <row r="238" spans="1:44" customFormat="1" outlineLevel="1" x14ac:dyDescent="0.25">
      <c r="A238" s="7"/>
      <c r="B238" s="8"/>
      <c r="C238" s="18"/>
      <c r="D238" s="18"/>
      <c r="E238" s="18"/>
      <c r="F238" s="24"/>
      <c r="G238" s="25"/>
      <c r="H238" s="25"/>
      <c r="I238" s="572" t="s">
        <v>3184</v>
      </c>
      <c r="J238" s="560">
        <v>0</v>
      </c>
      <c r="K238" s="560">
        <v>0</v>
      </c>
      <c r="L238" s="560">
        <v>0</v>
      </c>
      <c r="M238" s="560">
        <v>0</v>
      </c>
      <c r="N238" s="560">
        <v>0</v>
      </c>
      <c r="O238" s="560">
        <v>0</v>
      </c>
      <c r="P238" s="560">
        <v>0</v>
      </c>
      <c r="Q238" s="560">
        <v>0</v>
      </c>
      <c r="R238" s="560">
        <v>0</v>
      </c>
      <c r="S238" s="560">
        <v>0</v>
      </c>
      <c r="T238" s="560">
        <v>0</v>
      </c>
      <c r="U238" s="560">
        <v>0</v>
      </c>
      <c r="V238" s="560">
        <v>0</v>
      </c>
      <c r="W238" s="560">
        <v>0</v>
      </c>
      <c r="X238" s="560">
        <v>0</v>
      </c>
      <c r="Y238" s="560">
        <v>0</v>
      </c>
      <c r="Z238" s="560">
        <v>0</v>
      </c>
      <c r="AA238" s="560">
        <v>0</v>
      </c>
      <c r="AB238" s="560">
        <v>0</v>
      </c>
      <c r="AC238" s="560">
        <v>0</v>
      </c>
      <c r="AD238" s="560">
        <v>0</v>
      </c>
      <c r="AE238" s="560">
        <v>0</v>
      </c>
      <c r="AF238" s="560">
        <v>0</v>
      </c>
      <c r="AG238" s="560">
        <v>0</v>
      </c>
      <c r="AH238" s="560">
        <v>0</v>
      </c>
      <c r="AI238" s="560">
        <v>0</v>
      </c>
      <c r="AJ238" s="560">
        <v>0</v>
      </c>
      <c r="AK238" s="560">
        <v>0</v>
      </c>
      <c r="AL238" s="496"/>
      <c r="AM238" s="496"/>
      <c r="AN238" s="27"/>
      <c r="AO238" s="17"/>
      <c r="AP238" s="9"/>
      <c r="AQ238" s="9"/>
      <c r="AR238" s="9"/>
    </row>
    <row r="239" spans="1:44" customFormat="1" outlineLevel="1" x14ac:dyDescent="0.25">
      <c r="A239" s="7"/>
      <c r="B239" s="8"/>
      <c r="C239" s="18"/>
      <c r="D239" s="18"/>
      <c r="E239" s="18"/>
      <c r="F239" s="24"/>
      <c r="G239" s="25"/>
      <c r="H239" s="25"/>
      <c r="I239" s="572" t="s">
        <v>3185</v>
      </c>
      <c r="J239" s="560">
        <v>0</v>
      </c>
      <c r="K239" s="560">
        <v>0</v>
      </c>
      <c r="L239" s="560">
        <v>0</v>
      </c>
      <c r="M239" s="560">
        <v>0</v>
      </c>
      <c r="N239" s="560">
        <v>0</v>
      </c>
      <c r="O239" s="560">
        <v>0</v>
      </c>
      <c r="P239" s="560">
        <v>0</v>
      </c>
      <c r="Q239" s="560">
        <v>0</v>
      </c>
      <c r="R239" s="560">
        <v>0</v>
      </c>
      <c r="S239" s="560">
        <v>0</v>
      </c>
      <c r="T239" s="560">
        <v>0</v>
      </c>
      <c r="U239" s="560">
        <v>0</v>
      </c>
      <c r="V239" s="560">
        <v>0</v>
      </c>
      <c r="W239" s="560">
        <v>0</v>
      </c>
      <c r="X239" s="560">
        <v>0</v>
      </c>
      <c r="Y239" s="560">
        <v>0</v>
      </c>
      <c r="Z239" s="560">
        <v>0</v>
      </c>
      <c r="AA239" s="560">
        <v>0</v>
      </c>
      <c r="AB239" s="560">
        <v>0</v>
      </c>
      <c r="AC239" s="560">
        <v>0</v>
      </c>
      <c r="AD239" s="560">
        <v>0</v>
      </c>
      <c r="AE239" s="560">
        <v>0</v>
      </c>
      <c r="AF239" s="560">
        <v>0</v>
      </c>
      <c r="AG239" s="560">
        <v>0</v>
      </c>
      <c r="AH239" s="560">
        <v>0</v>
      </c>
      <c r="AI239" s="560">
        <v>0</v>
      </c>
      <c r="AJ239" s="560">
        <v>0</v>
      </c>
      <c r="AK239" s="560">
        <v>0</v>
      </c>
      <c r="AL239" s="496"/>
      <c r="AM239" s="496"/>
      <c r="AN239" s="27"/>
      <c r="AO239" s="17"/>
      <c r="AP239" s="9"/>
      <c r="AQ239" s="9"/>
      <c r="AR239" s="9"/>
    </row>
    <row r="240" spans="1:44" customFormat="1" outlineLevel="1" x14ac:dyDescent="0.25">
      <c r="A240" s="7"/>
      <c r="B240" s="8"/>
      <c r="C240" s="18"/>
      <c r="D240" s="18"/>
      <c r="E240" s="18"/>
      <c r="F240" s="24"/>
      <c r="G240" s="25"/>
      <c r="H240" s="25"/>
      <c r="I240" s="572" t="s">
        <v>3186</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3187</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3188</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3189</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3190</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outlineLevel="1" x14ac:dyDescent="0.25">
      <c r="A246" s="7"/>
      <c r="B246" s="8"/>
      <c r="C246" s="18"/>
      <c r="D246" s="18"/>
      <c r="E246" s="18"/>
      <c r="F246" s="24"/>
      <c r="G246" s="25"/>
      <c r="H246" s="25" t="s">
        <v>3191</v>
      </c>
      <c r="I246" s="572" t="s">
        <v>3182</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0.4</v>
      </c>
      <c r="AE246" s="560">
        <v>0.5</v>
      </c>
      <c r="AF246" s="560">
        <v>0.5</v>
      </c>
      <c r="AG246" s="560">
        <v>0.5</v>
      </c>
      <c r="AH246" s="560">
        <v>0.5</v>
      </c>
      <c r="AI246" s="560">
        <v>0.4</v>
      </c>
      <c r="AJ246" s="560">
        <v>0</v>
      </c>
      <c r="AK246" s="560">
        <v>0.4</v>
      </c>
      <c r="AL246" s="496"/>
      <c r="AM246" s="496"/>
      <c r="AN246" s="27"/>
      <c r="AO246" s="17"/>
      <c r="AP246" s="9"/>
      <c r="AQ246" s="9"/>
      <c r="AR246" s="9"/>
    </row>
    <row r="247" spans="1:44" customFormat="1" outlineLevel="1" x14ac:dyDescent="0.25">
      <c r="A247" s="7"/>
      <c r="B247" s="8"/>
      <c r="C247" s="18"/>
      <c r="D247" s="18"/>
      <c r="E247" s="18"/>
      <c r="F247" s="24"/>
      <c r="G247" s="25"/>
      <c r="H247" s="25"/>
      <c r="I247" s="572" t="s">
        <v>3183</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0.5</v>
      </c>
      <c r="AE247" s="560">
        <v>0.4</v>
      </c>
      <c r="AF247" s="560">
        <v>0.4</v>
      </c>
      <c r="AG247" s="560">
        <v>0.4</v>
      </c>
      <c r="AH247" s="560">
        <v>0.4</v>
      </c>
      <c r="AI247" s="560">
        <v>0.5</v>
      </c>
      <c r="AJ247" s="560">
        <v>0</v>
      </c>
      <c r="AK247" s="560">
        <v>0.5</v>
      </c>
      <c r="AL247" s="496"/>
      <c r="AM247" s="496"/>
      <c r="AN247" s="27"/>
      <c r="AO247" s="17"/>
      <c r="AP247" s="9"/>
      <c r="AQ247" s="9"/>
      <c r="AR247" s="9"/>
    </row>
    <row r="248" spans="1:44" customFormat="1" outlineLevel="1" x14ac:dyDescent="0.25">
      <c r="A248" s="7"/>
      <c r="B248" s="8"/>
      <c r="C248" s="18"/>
      <c r="D248" s="18"/>
      <c r="E248" s="18"/>
      <c r="F248" s="24"/>
      <c r="G248" s="25"/>
      <c r="H248" s="25"/>
      <c r="I248" s="572" t="s">
        <v>3184</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3185</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0.1</v>
      </c>
      <c r="AE249" s="560">
        <v>0.1</v>
      </c>
      <c r="AF249" s="560">
        <v>0.1</v>
      </c>
      <c r="AG249" s="560">
        <v>0.1</v>
      </c>
      <c r="AH249" s="560">
        <v>0.1</v>
      </c>
      <c r="AI249" s="560">
        <v>0.1</v>
      </c>
      <c r="AJ249" s="560">
        <v>0</v>
      </c>
      <c r="AK249" s="560">
        <v>0.1</v>
      </c>
      <c r="AL249" s="496"/>
      <c r="AM249" s="496"/>
      <c r="AN249" s="27"/>
      <c r="AO249" s="17"/>
      <c r="AP249" s="9"/>
      <c r="AQ249" s="9"/>
      <c r="AR249" s="9"/>
    </row>
    <row r="250" spans="1:44" customFormat="1" outlineLevel="1" x14ac:dyDescent="0.25">
      <c r="A250" s="7"/>
      <c r="B250" s="8"/>
      <c r="C250" s="18"/>
      <c r="D250" s="18"/>
      <c r="E250" s="18"/>
      <c r="F250" s="24"/>
      <c r="G250" s="25"/>
      <c r="H250" s="25"/>
      <c r="I250" s="572" t="s">
        <v>3186</v>
      </c>
      <c r="J250" s="560">
        <v>0</v>
      </c>
      <c r="K250" s="560">
        <v>0</v>
      </c>
      <c r="L250" s="560">
        <v>0</v>
      </c>
      <c r="M250" s="560">
        <v>0</v>
      </c>
      <c r="N250" s="560">
        <v>0</v>
      </c>
      <c r="O250" s="560">
        <v>0</v>
      </c>
      <c r="P250" s="560">
        <v>0</v>
      </c>
      <c r="Q250" s="560">
        <v>0</v>
      </c>
      <c r="R250" s="560">
        <v>0</v>
      </c>
      <c r="S250" s="560">
        <v>0</v>
      </c>
      <c r="T250" s="560">
        <v>0</v>
      </c>
      <c r="U250" s="560">
        <v>0</v>
      </c>
      <c r="V250" s="560">
        <v>0</v>
      </c>
      <c r="W250" s="560">
        <v>0</v>
      </c>
      <c r="X250" s="560">
        <v>0</v>
      </c>
      <c r="Y250" s="560">
        <v>0</v>
      </c>
      <c r="Z250" s="560">
        <v>0</v>
      </c>
      <c r="AA250" s="560">
        <v>0</v>
      </c>
      <c r="AB250" s="560">
        <v>0</v>
      </c>
      <c r="AC250" s="560">
        <v>0</v>
      </c>
      <c r="AD250" s="560">
        <v>0</v>
      </c>
      <c r="AE250" s="560">
        <v>0</v>
      </c>
      <c r="AF250" s="560">
        <v>0</v>
      </c>
      <c r="AG250" s="560">
        <v>0</v>
      </c>
      <c r="AH250" s="560">
        <v>0</v>
      </c>
      <c r="AI250" s="560">
        <v>0</v>
      </c>
      <c r="AJ250" s="560">
        <v>0</v>
      </c>
      <c r="AK250" s="560">
        <v>0</v>
      </c>
      <c r="AL250" s="496"/>
      <c r="AM250" s="496"/>
      <c r="AN250" s="27"/>
      <c r="AO250" s="17"/>
      <c r="AP250" s="9"/>
      <c r="AQ250" s="9"/>
      <c r="AR250" s="9"/>
    </row>
    <row r="251" spans="1:44" customFormat="1" outlineLevel="1" x14ac:dyDescent="0.25">
      <c r="A251" s="7"/>
      <c r="B251" s="8"/>
      <c r="C251" s="18"/>
      <c r="D251" s="18"/>
      <c r="E251" s="18"/>
      <c r="F251" s="24"/>
      <c r="G251" s="25"/>
      <c r="H251" s="25"/>
      <c r="I251" s="572" t="s">
        <v>3187</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v>
      </c>
      <c r="AE251" s="560">
        <v>0</v>
      </c>
      <c r="AF251" s="560">
        <v>0</v>
      </c>
      <c r="AG251" s="560">
        <v>0</v>
      </c>
      <c r="AH251" s="560">
        <v>0</v>
      </c>
      <c r="AI251" s="560">
        <v>0</v>
      </c>
      <c r="AJ251" s="560">
        <v>0</v>
      </c>
      <c r="AK251" s="560">
        <v>0</v>
      </c>
      <c r="AL251" s="496"/>
      <c r="AM251" s="496"/>
      <c r="AN251" s="27"/>
      <c r="AO251" s="17"/>
      <c r="AP251" s="9"/>
      <c r="AQ251" s="9"/>
      <c r="AR251" s="9"/>
    </row>
    <row r="252" spans="1:44" customFormat="1" outlineLevel="1" x14ac:dyDescent="0.25">
      <c r="A252" s="7"/>
      <c r="B252" s="8"/>
      <c r="C252" s="18"/>
      <c r="D252" s="18"/>
      <c r="E252" s="18"/>
      <c r="F252" s="24"/>
      <c r="G252" s="25"/>
      <c r="H252" s="25"/>
      <c r="I252" s="495"/>
      <c r="J252" s="495"/>
      <c r="K252" s="495"/>
      <c r="L252" s="495"/>
      <c r="M252" s="495"/>
      <c r="N252" s="495"/>
      <c r="O252" s="495"/>
      <c r="P252" s="495"/>
      <c r="Q252" s="495"/>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6"/>
      <c r="AM252" s="496"/>
      <c r="AN252" s="27"/>
      <c r="AO252" s="17"/>
      <c r="AP252" s="9"/>
      <c r="AQ252" s="9"/>
      <c r="AR252" s="9"/>
    </row>
    <row r="253" spans="1:44" customFormat="1" x14ac:dyDescent="0.25">
      <c r="A253" s="7"/>
      <c r="B253" s="8"/>
      <c r="C253" s="18"/>
      <c r="D253" s="18"/>
      <c r="E253" s="18"/>
      <c r="F253" s="24"/>
      <c r="G253" s="553" t="s">
        <v>3192</v>
      </c>
      <c r="H253" s="25"/>
      <c r="I253" s="495"/>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496"/>
      <c r="AM253" s="496"/>
      <c r="AN253" s="27"/>
      <c r="AO253" s="17"/>
      <c r="AP253" s="9"/>
      <c r="AQ253" s="9"/>
      <c r="AR253" s="9"/>
    </row>
    <row r="254" spans="1:44" customFormat="1" outlineLevel="1" x14ac:dyDescent="0.25">
      <c r="A254" s="7"/>
      <c r="B254" s="8"/>
      <c r="C254" s="18"/>
      <c r="D254" s="18"/>
      <c r="E254" s="18"/>
      <c r="F254" s="24"/>
      <c r="G254" s="25"/>
      <c r="H254" s="25" t="s">
        <v>3193</v>
      </c>
      <c r="I254" s="495"/>
      <c r="J254" s="570">
        <v>0</v>
      </c>
      <c r="K254" s="570">
        <v>0</v>
      </c>
      <c r="L254" s="570">
        <v>0</v>
      </c>
      <c r="M254" s="570">
        <v>0</v>
      </c>
      <c r="N254" s="570">
        <v>0</v>
      </c>
      <c r="O254" s="570">
        <v>0</v>
      </c>
      <c r="P254" s="570">
        <v>0</v>
      </c>
      <c r="Q254" s="570">
        <v>0</v>
      </c>
      <c r="R254" s="570">
        <v>0</v>
      </c>
      <c r="S254" s="570">
        <v>0</v>
      </c>
      <c r="T254" s="570">
        <v>0</v>
      </c>
      <c r="U254" s="570">
        <v>0</v>
      </c>
      <c r="V254" s="570">
        <v>0</v>
      </c>
      <c r="W254" s="570">
        <v>0</v>
      </c>
      <c r="X254" s="570">
        <v>0</v>
      </c>
      <c r="Y254" s="570">
        <v>0</v>
      </c>
      <c r="Z254" s="570">
        <v>0</v>
      </c>
      <c r="AA254" s="570">
        <v>0</v>
      </c>
      <c r="AB254" s="570">
        <v>0</v>
      </c>
      <c r="AC254" s="570">
        <v>0</v>
      </c>
      <c r="AD254" s="570">
        <v>0</v>
      </c>
      <c r="AE254" s="570">
        <v>0</v>
      </c>
      <c r="AF254" s="570">
        <v>0</v>
      </c>
      <c r="AG254" s="570">
        <v>0</v>
      </c>
      <c r="AH254" s="570">
        <v>0</v>
      </c>
      <c r="AI254" s="570">
        <v>0</v>
      </c>
      <c r="AJ254" s="570">
        <v>0</v>
      </c>
      <c r="AK254" s="570">
        <v>0</v>
      </c>
      <c r="AL254" s="496"/>
      <c r="AM254" s="496"/>
      <c r="AN254" s="27"/>
      <c r="AO254" s="17"/>
      <c r="AP254" s="9"/>
      <c r="AQ254" s="9"/>
      <c r="AR254" s="9"/>
    </row>
    <row r="255" spans="1:44" customFormat="1" outlineLevel="1" x14ac:dyDescent="0.25">
      <c r="A255" s="7"/>
      <c r="B255" s="8"/>
      <c r="C255" s="18"/>
      <c r="D255" s="18"/>
      <c r="E255" s="18"/>
      <c r="F255" s="24"/>
      <c r="G255" s="25"/>
      <c r="H255" s="25" t="s">
        <v>3168</v>
      </c>
      <c r="I255" s="495"/>
      <c r="J255" s="570">
        <v>0</v>
      </c>
      <c r="K255" s="570">
        <v>0</v>
      </c>
      <c r="L255" s="570">
        <v>0</v>
      </c>
      <c r="M255" s="570">
        <v>0</v>
      </c>
      <c r="N255" s="570">
        <v>0</v>
      </c>
      <c r="O255" s="570">
        <v>0</v>
      </c>
      <c r="P255" s="570">
        <v>0</v>
      </c>
      <c r="Q255" s="570">
        <v>0</v>
      </c>
      <c r="R255" s="570">
        <v>0</v>
      </c>
      <c r="S255" s="570">
        <v>0</v>
      </c>
      <c r="T255" s="570">
        <v>0</v>
      </c>
      <c r="U255" s="570">
        <v>0</v>
      </c>
      <c r="V255" s="570">
        <v>0</v>
      </c>
      <c r="W255" s="570">
        <v>0</v>
      </c>
      <c r="X255" s="570">
        <v>0</v>
      </c>
      <c r="Y255" s="570">
        <v>0</v>
      </c>
      <c r="Z255" s="570">
        <v>0</v>
      </c>
      <c r="AA255" s="570">
        <v>0</v>
      </c>
      <c r="AB255" s="570">
        <v>0</v>
      </c>
      <c r="AC255" s="570">
        <v>0</v>
      </c>
      <c r="AD255" s="570">
        <v>0</v>
      </c>
      <c r="AE255" s="570">
        <v>0</v>
      </c>
      <c r="AF255" s="570">
        <v>0</v>
      </c>
      <c r="AG255" s="570">
        <v>0</v>
      </c>
      <c r="AH255" s="570">
        <v>0</v>
      </c>
      <c r="AI255" s="570">
        <v>0</v>
      </c>
      <c r="AJ255" s="570">
        <v>0</v>
      </c>
      <c r="AK255" s="570">
        <v>0</v>
      </c>
      <c r="AL255" s="496"/>
      <c r="AM255" s="496"/>
      <c r="AN255" s="27"/>
      <c r="AO255" s="17"/>
      <c r="AP255" s="9"/>
      <c r="AQ255" s="9"/>
      <c r="AR255" s="9"/>
    </row>
    <row r="256" spans="1:44" customFormat="1" outlineLevel="1" x14ac:dyDescent="0.25">
      <c r="A256" s="7"/>
      <c r="B256" s="8"/>
      <c r="C256" s="18"/>
      <c r="D256" s="18"/>
      <c r="E256" s="18"/>
      <c r="F256" s="24"/>
      <c r="G256" s="25"/>
      <c r="H256" s="25" t="s">
        <v>3169</v>
      </c>
      <c r="I256" s="495"/>
      <c r="J256" s="554">
        <v>0</v>
      </c>
      <c r="K256" s="554">
        <v>0</v>
      </c>
      <c r="L256" s="554">
        <v>0</v>
      </c>
      <c r="M256" s="554">
        <v>0</v>
      </c>
      <c r="N256" s="554">
        <v>0</v>
      </c>
      <c r="O256" s="554">
        <v>0</v>
      </c>
      <c r="P256" s="554">
        <v>0</v>
      </c>
      <c r="Q256" s="554">
        <v>0</v>
      </c>
      <c r="R256" s="554">
        <v>0</v>
      </c>
      <c r="S256" s="554">
        <v>0</v>
      </c>
      <c r="T256" s="554">
        <v>0</v>
      </c>
      <c r="U256" s="554">
        <v>0</v>
      </c>
      <c r="V256" s="554">
        <v>0</v>
      </c>
      <c r="W256" s="554">
        <v>0</v>
      </c>
      <c r="X256" s="554">
        <v>0</v>
      </c>
      <c r="Y256" s="554">
        <v>0</v>
      </c>
      <c r="Z256" s="554">
        <v>0</v>
      </c>
      <c r="AA256" s="554">
        <v>0</v>
      </c>
      <c r="AB256" s="554">
        <v>0</v>
      </c>
      <c r="AC256" s="554">
        <v>0</v>
      </c>
      <c r="AD256" s="554">
        <v>0</v>
      </c>
      <c r="AE256" s="554">
        <v>0</v>
      </c>
      <c r="AF256" s="554">
        <v>0</v>
      </c>
      <c r="AG256" s="554">
        <v>0</v>
      </c>
      <c r="AH256" s="554">
        <v>0</v>
      </c>
      <c r="AI256" s="554">
        <v>0</v>
      </c>
      <c r="AJ256" s="554">
        <v>0</v>
      </c>
      <c r="AK256" s="554">
        <v>0</v>
      </c>
      <c r="AL256" s="496"/>
      <c r="AM256" s="496"/>
      <c r="AN256" s="27"/>
      <c r="AO256" s="17"/>
      <c r="AP256" s="9"/>
      <c r="AQ256" s="9"/>
      <c r="AR256" s="9"/>
    </row>
    <row r="257" spans="1:44" customFormat="1" outlineLevel="1" x14ac:dyDescent="0.25">
      <c r="A257" s="7"/>
      <c r="B257" s="8"/>
      <c r="C257" s="18"/>
      <c r="D257" s="18"/>
      <c r="E257" s="18"/>
      <c r="F257" s="24"/>
      <c r="G257" s="25"/>
      <c r="H257" s="25" t="s">
        <v>3194</v>
      </c>
      <c r="I257" s="495"/>
      <c r="J257" s="570">
        <v>0</v>
      </c>
      <c r="K257" s="570">
        <v>0</v>
      </c>
      <c r="L257" s="570">
        <v>0</v>
      </c>
      <c r="M257" s="570">
        <v>0</v>
      </c>
      <c r="N257" s="570">
        <v>0</v>
      </c>
      <c r="O257" s="570">
        <v>0</v>
      </c>
      <c r="P257" s="570">
        <v>0</v>
      </c>
      <c r="Q257" s="570">
        <v>0</v>
      </c>
      <c r="R257" s="570">
        <v>0</v>
      </c>
      <c r="S257" s="570">
        <v>0</v>
      </c>
      <c r="T257" s="570">
        <v>0</v>
      </c>
      <c r="U257" s="570">
        <v>0</v>
      </c>
      <c r="V257" s="570">
        <v>0</v>
      </c>
      <c r="W257" s="570">
        <v>0</v>
      </c>
      <c r="X257" s="570">
        <v>0</v>
      </c>
      <c r="Y257" s="570">
        <v>0</v>
      </c>
      <c r="Z257" s="570">
        <v>0</v>
      </c>
      <c r="AA257" s="570">
        <v>0</v>
      </c>
      <c r="AB257" s="570">
        <v>0</v>
      </c>
      <c r="AC257" s="570">
        <v>0</v>
      </c>
      <c r="AD257" s="570">
        <v>0</v>
      </c>
      <c r="AE257" s="570">
        <v>0</v>
      </c>
      <c r="AF257" s="570">
        <v>0</v>
      </c>
      <c r="AG257" s="570">
        <v>0</v>
      </c>
      <c r="AH257" s="570">
        <v>0</v>
      </c>
      <c r="AI257" s="570">
        <v>0</v>
      </c>
      <c r="AJ257" s="570">
        <v>0</v>
      </c>
      <c r="AK257" s="570">
        <v>0</v>
      </c>
      <c r="AL257" s="496"/>
      <c r="AM257" s="496"/>
      <c r="AN257" s="27"/>
      <c r="AO257" s="17"/>
      <c r="AP257" s="9"/>
      <c r="AQ257" s="9"/>
      <c r="AR257" s="9"/>
    </row>
    <row r="258" spans="1:44" customFormat="1" ht="15" customHeight="1" outlineLevel="1" x14ac:dyDescent="0.25">
      <c r="A258" s="7"/>
      <c r="B258" s="8"/>
      <c r="C258" s="18"/>
      <c r="D258" s="18"/>
      <c r="E258" s="18"/>
      <c r="F258" s="24"/>
      <c r="G258" s="25"/>
      <c r="H258" s="25" t="s">
        <v>3171</v>
      </c>
      <c r="I258" s="618" t="s">
        <v>3172</v>
      </c>
      <c r="J258" s="568">
        <v>0.125</v>
      </c>
      <c r="K258" s="568">
        <v>0.125</v>
      </c>
      <c r="L258" s="568">
        <v>0.125</v>
      </c>
      <c r="M258" s="568">
        <v>0.125</v>
      </c>
      <c r="N258" s="568">
        <v>0.125</v>
      </c>
      <c r="O258" s="568">
        <v>0.125</v>
      </c>
      <c r="P258" s="568">
        <v>0.125</v>
      </c>
      <c r="Q258" s="568">
        <v>0.125</v>
      </c>
      <c r="R258" s="568">
        <v>0.125</v>
      </c>
      <c r="S258" s="568">
        <v>0.125</v>
      </c>
      <c r="T258" s="568">
        <v>0.125</v>
      </c>
      <c r="U258" s="568">
        <v>0.125</v>
      </c>
      <c r="V258" s="568">
        <v>0.125</v>
      </c>
      <c r="W258" s="568">
        <v>0.125</v>
      </c>
      <c r="X258" s="568">
        <v>0.125</v>
      </c>
      <c r="Y258" s="568">
        <v>0.125</v>
      </c>
      <c r="Z258" s="568">
        <v>0.125</v>
      </c>
      <c r="AA258" s="568">
        <v>0.125</v>
      </c>
      <c r="AB258" s="568">
        <v>0.125</v>
      </c>
      <c r="AC258" s="568">
        <v>0.125</v>
      </c>
      <c r="AD258" s="568">
        <v>0.125</v>
      </c>
      <c r="AE258" s="568">
        <v>0.125</v>
      </c>
      <c r="AF258" s="568">
        <v>0.125</v>
      </c>
      <c r="AG258" s="568">
        <v>0.125</v>
      </c>
      <c r="AH258" s="568">
        <v>0.125</v>
      </c>
      <c r="AI258" s="568">
        <v>0.125</v>
      </c>
      <c r="AJ258" s="568">
        <v>0.125</v>
      </c>
      <c r="AK258" s="568">
        <v>0.125</v>
      </c>
      <c r="AL258" s="496"/>
      <c r="AM258" s="496"/>
      <c r="AN258" s="27"/>
      <c r="AO258" s="17"/>
      <c r="AP258" s="9"/>
      <c r="AQ258" s="9"/>
      <c r="AR258" s="9"/>
    </row>
    <row r="259" spans="1:44" customFormat="1" outlineLevel="1" x14ac:dyDescent="0.25">
      <c r="A259" s="7"/>
      <c r="B259" s="8"/>
      <c r="C259" s="18"/>
      <c r="D259" s="18"/>
      <c r="E259" s="18"/>
      <c r="F259" s="24"/>
      <c r="G259" s="25"/>
      <c r="H259" s="25" t="s">
        <v>3173</v>
      </c>
      <c r="I259" s="618"/>
      <c r="J259" s="568">
        <v>0.02</v>
      </c>
      <c r="K259" s="568">
        <v>0.02</v>
      </c>
      <c r="L259" s="568">
        <v>0.02</v>
      </c>
      <c r="M259" s="568">
        <v>0.02</v>
      </c>
      <c r="N259" s="568">
        <v>0.02</v>
      </c>
      <c r="O259" s="568">
        <v>0.02</v>
      </c>
      <c r="P259" s="568">
        <v>0.02</v>
      </c>
      <c r="Q259" s="568">
        <v>0.02</v>
      </c>
      <c r="R259" s="568">
        <v>0.02</v>
      </c>
      <c r="S259" s="568">
        <v>0.02</v>
      </c>
      <c r="T259" s="568">
        <v>0.02</v>
      </c>
      <c r="U259" s="568">
        <v>0.02</v>
      </c>
      <c r="V259" s="568">
        <v>0.02</v>
      </c>
      <c r="W259" s="568">
        <v>0.02</v>
      </c>
      <c r="X259" s="568">
        <v>0.02</v>
      </c>
      <c r="Y259" s="568">
        <v>0.02</v>
      </c>
      <c r="Z259" s="568">
        <v>0.02</v>
      </c>
      <c r="AA259" s="568">
        <v>0.02</v>
      </c>
      <c r="AB259" s="568">
        <v>0.02</v>
      </c>
      <c r="AC259" s="568">
        <v>0.02</v>
      </c>
      <c r="AD259" s="568">
        <v>0.02</v>
      </c>
      <c r="AE259" s="568">
        <v>0.02</v>
      </c>
      <c r="AF259" s="568">
        <v>0.02</v>
      </c>
      <c r="AG259" s="568">
        <v>0.02</v>
      </c>
      <c r="AH259" s="568">
        <v>0.02</v>
      </c>
      <c r="AI259" s="568">
        <v>0.02</v>
      </c>
      <c r="AJ259" s="568">
        <v>0.02</v>
      </c>
      <c r="AK259" s="568">
        <v>0.02</v>
      </c>
      <c r="AL259" s="496"/>
      <c r="AM259" s="496"/>
      <c r="AN259" s="27"/>
      <c r="AO259" s="17"/>
      <c r="AP259" s="9"/>
      <c r="AQ259" s="9"/>
      <c r="AR259" s="9"/>
    </row>
    <row r="260" spans="1:44" customFormat="1" outlineLevel="1" x14ac:dyDescent="0.25">
      <c r="A260" s="7"/>
      <c r="B260" s="8"/>
      <c r="C260" s="18"/>
      <c r="D260" s="18"/>
      <c r="E260" s="18"/>
      <c r="F260" s="24"/>
      <c r="G260" s="25"/>
      <c r="H260" s="25" t="s">
        <v>3174</v>
      </c>
      <c r="I260" s="618"/>
      <c r="J260" s="569">
        <f>1-SUM(J258:J259)</f>
        <v>0.85499999999999998</v>
      </c>
      <c r="K260" s="569">
        <f t="shared" ref="K260:AI260" si="19">1-SUM(K258:K259)</f>
        <v>0.85499999999999998</v>
      </c>
      <c r="L260" s="569">
        <f t="shared" si="19"/>
        <v>0.85499999999999998</v>
      </c>
      <c r="M260" s="569">
        <f t="shared" si="19"/>
        <v>0.85499999999999998</v>
      </c>
      <c r="N260" s="569">
        <f t="shared" si="19"/>
        <v>0.85499999999999998</v>
      </c>
      <c r="O260" s="569">
        <f t="shared" si="19"/>
        <v>0.85499999999999998</v>
      </c>
      <c r="P260" s="569">
        <f t="shared" si="19"/>
        <v>0.85499999999999998</v>
      </c>
      <c r="Q260" s="569">
        <f t="shared" si="19"/>
        <v>0.85499999999999998</v>
      </c>
      <c r="R260" s="569">
        <f t="shared" si="19"/>
        <v>0.85499999999999998</v>
      </c>
      <c r="S260" s="569">
        <f t="shared" si="19"/>
        <v>0.85499999999999998</v>
      </c>
      <c r="T260" s="569">
        <f t="shared" si="19"/>
        <v>0.85499999999999998</v>
      </c>
      <c r="U260" s="569">
        <f t="shared" si="19"/>
        <v>0.85499999999999998</v>
      </c>
      <c r="V260" s="569">
        <f t="shared" si="19"/>
        <v>0.85499999999999998</v>
      </c>
      <c r="W260" s="569">
        <f t="shared" si="19"/>
        <v>0.85499999999999998</v>
      </c>
      <c r="X260" s="569">
        <f t="shared" si="19"/>
        <v>0.85499999999999998</v>
      </c>
      <c r="Y260" s="569">
        <f t="shared" si="19"/>
        <v>0.85499999999999998</v>
      </c>
      <c r="Z260" s="569">
        <f t="shared" si="19"/>
        <v>0.85499999999999998</v>
      </c>
      <c r="AA260" s="569">
        <f t="shared" si="19"/>
        <v>0.85499999999999998</v>
      </c>
      <c r="AB260" s="569">
        <f t="shared" si="19"/>
        <v>0.85499999999999998</v>
      </c>
      <c r="AC260" s="569">
        <f t="shared" si="19"/>
        <v>0.85499999999999998</v>
      </c>
      <c r="AD260" s="569">
        <f t="shared" si="19"/>
        <v>0.85499999999999998</v>
      </c>
      <c r="AE260" s="569">
        <f t="shared" si="19"/>
        <v>0.85499999999999998</v>
      </c>
      <c r="AF260" s="569">
        <f t="shared" si="19"/>
        <v>0.85499999999999998</v>
      </c>
      <c r="AG260" s="569">
        <f t="shared" si="19"/>
        <v>0.85499999999999998</v>
      </c>
      <c r="AH260" s="569">
        <f t="shared" si="19"/>
        <v>0.85499999999999998</v>
      </c>
      <c r="AI260" s="569">
        <f t="shared" si="19"/>
        <v>0.85499999999999998</v>
      </c>
      <c r="AJ260" s="569">
        <f>1-SUM(AJ258:AJ259)</f>
        <v>0.85499999999999998</v>
      </c>
      <c r="AK260" s="569">
        <f t="shared" ref="AK260" si="20">1-SUM(AK258:AK259)</f>
        <v>0.85499999999999998</v>
      </c>
      <c r="AL260" s="496"/>
      <c r="AM260" s="496"/>
      <c r="AN260" s="27"/>
      <c r="AO260" s="17"/>
      <c r="AP260" s="9"/>
      <c r="AQ260" s="9"/>
      <c r="AR260" s="9"/>
    </row>
    <row r="261" spans="1:44" customFormat="1" outlineLevel="1" x14ac:dyDescent="0.25">
      <c r="A261" s="7"/>
      <c r="B261" s="8"/>
      <c r="C261" s="18"/>
      <c r="D261" s="18"/>
      <c r="E261" s="18"/>
      <c r="F261" s="24"/>
      <c r="G261" s="553"/>
      <c r="H261" s="25"/>
      <c r="I261" s="495"/>
      <c r="J261" s="496"/>
      <c r="K261" s="496"/>
      <c r="L261" s="496"/>
      <c r="M261" s="496"/>
      <c r="N261" s="496"/>
      <c r="O261" s="496"/>
      <c r="P261" s="496"/>
      <c r="Q261" s="496"/>
      <c r="R261" s="496"/>
      <c r="S261" s="496"/>
      <c r="T261" s="496"/>
      <c r="U261" s="496"/>
      <c r="V261" s="496"/>
      <c r="W261" s="496"/>
      <c r="X261" s="496"/>
      <c r="Y261" s="496"/>
      <c r="Z261" s="496"/>
      <c r="AA261" s="496"/>
      <c r="AB261" s="496"/>
      <c r="AC261" s="496"/>
      <c r="AD261" s="496"/>
      <c r="AE261" s="496"/>
      <c r="AF261" s="496"/>
      <c r="AG261" s="496"/>
      <c r="AH261" s="496"/>
      <c r="AI261" s="496"/>
      <c r="AJ261" s="496"/>
      <c r="AK261" s="496"/>
      <c r="AL261" s="496"/>
      <c r="AM261" s="496"/>
      <c r="AN261" s="27"/>
      <c r="AO261" s="17"/>
      <c r="AP261" s="9"/>
      <c r="AQ261" s="9"/>
      <c r="AR261" s="9"/>
    </row>
    <row r="262" spans="1:44" customFormat="1" outlineLevel="1" x14ac:dyDescent="0.25">
      <c r="A262" s="7"/>
      <c r="B262" s="8"/>
      <c r="C262" s="18"/>
      <c r="D262" s="18"/>
      <c r="E262" s="18"/>
      <c r="F262" s="24"/>
      <c r="G262" s="553"/>
      <c r="H262" s="25"/>
      <c r="I262" s="495"/>
      <c r="J262" s="496"/>
      <c r="K262" s="496"/>
      <c r="L262" s="496"/>
      <c r="M262" s="496"/>
      <c r="N262" s="496"/>
      <c r="O262" s="496"/>
      <c r="P262" s="496"/>
      <c r="Q262" s="496"/>
      <c r="R262" s="496"/>
      <c r="S262" s="496"/>
      <c r="T262" s="496"/>
      <c r="U262" s="496"/>
      <c r="V262" s="496"/>
      <c r="W262" s="496"/>
      <c r="X262" s="496"/>
      <c r="Y262" s="496"/>
      <c r="Z262" s="496"/>
      <c r="AA262" s="496"/>
      <c r="AB262" s="496"/>
      <c r="AC262" s="496"/>
      <c r="AD262" s="496"/>
      <c r="AE262" s="496"/>
      <c r="AF262" s="496"/>
      <c r="AG262" s="496"/>
      <c r="AH262" s="496"/>
      <c r="AI262" s="496"/>
      <c r="AJ262" s="496"/>
      <c r="AK262" s="496"/>
      <c r="AL262" s="496"/>
      <c r="AM262" s="496"/>
      <c r="AN262" s="27"/>
      <c r="AO262" s="17"/>
      <c r="AP262" s="9"/>
      <c r="AQ262" s="9"/>
      <c r="AR262" s="9"/>
    </row>
    <row r="263" spans="1:44" customFormat="1" x14ac:dyDescent="0.25">
      <c r="A263" s="7"/>
      <c r="B263" s="8"/>
      <c r="C263" s="18"/>
      <c r="D263" s="18"/>
      <c r="E263" s="18"/>
      <c r="F263" s="24"/>
      <c r="G263" s="553" t="s">
        <v>3195</v>
      </c>
      <c r="H263" s="25"/>
      <c r="I263" s="495"/>
      <c r="J263" s="496"/>
      <c r="K263" s="496"/>
      <c r="L263" s="496"/>
      <c r="M263" s="496"/>
      <c r="N263" s="496"/>
      <c r="O263" s="496"/>
      <c r="P263" s="496"/>
      <c r="Q263" s="496"/>
      <c r="R263" s="496"/>
      <c r="S263" s="496"/>
      <c r="T263" s="496"/>
      <c r="U263" s="496"/>
      <c r="V263" s="496"/>
      <c r="W263" s="496"/>
      <c r="X263" s="496"/>
      <c r="Y263" s="496"/>
      <c r="Z263" s="496"/>
      <c r="AA263" s="496"/>
      <c r="AB263" s="496"/>
      <c r="AC263" s="496"/>
      <c r="AD263" s="496"/>
      <c r="AE263" s="496"/>
      <c r="AF263" s="496"/>
      <c r="AG263" s="496"/>
      <c r="AH263" s="496"/>
      <c r="AI263" s="496"/>
      <c r="AJ263" s="496"/>
      <c r="AK263" s="496"/>
      <c r="AL263" s="496"/>
      <c r="AM263" s="496"/>
      <c r="AN263" s="27"/>
      <c r="AO263" s="17"/>
      <c r="AP263" s="9"/>
      <c r="AQ263" s="9"/>
      <c r="AR263" s="9"/>
    </row>
    <row r="264" spans="1:44" customFormat="1" ht="12" customHeight="1" outlineLevel="1" x14ac:dyDescent="0.25">
      <c r="A264" s="7"/>
      <c r="B264" s="8"/>
      <c r="C264" s="18"/>
      <c r="D264" s="18"/>
      <c r="E264" s="18"/>
      <c r="F264" s="24"/>
      <c r="H264" s="509" t="s">
        <v>3196</v>
      </c>
      <c r="I264" s="509"/>
      <c r="J264" s="496"/>
      <c r="K264" s="496"/>
      <c r="L264" s="496"/>
      <c r="M264" s="496"/>
      <c r="N264" s="496"/>
      <c r="O264" s="496"/>
      <c r="P264" s="496"/>
      <c r="Q264" s="496"/>
      <c r="R264" s="496"/>
      <c r="S264" s="496"/>
      <c r="T264" s="496"/>
      <c r="U264" s="496"/>
      <c r="V264" s="496"/>
      <c r="W264" s="496"/>
      <c r="X264" s="496"/>
      <c r="Y264" s="496"/>
      <c r="Z264" s="496"/>
      <c r="AA264" s="496"/>
      <c r="AB264" s="496"/>
      <c r="AC264" s="496"/>
      <c r="AD264" s="496"/>
      <c r="AE264" s="496"/>
      <c r="AF264" s="496"/>
      <c r="AG264" s="496"/>
      <c r="AH264" s="496"/>
      <c r="AI264" s="496"/>
      <c r="AJ264" s="496"/>
      <c r="AK264" s="496"/>
      <c r="AL264" s="497"/>
      <c r="AM264" s="497"/>
      <c r="AN264" s="27"/>
      <c r="AO264" s="17"/>
      <c r="AP264" s="9"/>
      <c r="AQ264" s="9"/>
      <c r="AR264" s="9"/>
    </row>
    <row r="265" spans="1:44" customFormat="1" ht="12" customHeight="1" outlineLevel="1" x14ac:dyDescent="0.25">
      <c r="A265" s="7"/>
      <c r="B265" s="8"/>
      <c r="C265" s="18"/>
      <c r="D265" s="18"/>
      <c r="E265" s="18"/>
      <c r="F265" s="24"/>
      <c r="H265" s="509"/>
      <c r="I265" s="497" t="s">
        <v>3197</v>
      </c>
      <c r="J265" s="573">
        <v>1</v>
      </c>
      <c r="K265" s="573">
        <v>1</v>
      </c>
      <c r="L265" s="573">
        <v>1</v>
      </c>
      <c r="M265" s="573">
        <v>1</v>
      </c>
      <c r="N265" s="573">
        <v>1</v>
      </c>
      <c r="O265" s="573">
        <v>1</v>
      </c>
      <c r="P265" s="573">
        <v>1</v>
      </c>
      <c r="Q265" s="573">
        <v>1</v>
      </c>
      <c r="R265" s="573">
        <v>1</v>
      </c>
      <c r="S265" s="573">
        <v>1</v>
      </c>
      <c r="T265" s="573">
        <v>1</v>
      </c>
      <c r="U265" s="573">
        <v>1</v>
      </c>
      <c r="V265" s="573">
        <v>1</v>
      </c>
      <c r="W265" s="573">
        <v>1</v>
      </c>
      <c r="X265" s="573">
        <v>1</v>
      </c>
      <c r="Y265" s="573">
        <v>1</v>
      </c>
      <c r="Z265" s="573">
        <v>1</v>
      </c>
      <c r="AA265" s="573">
        <v>1</v>
      </c>
      <c r="AB265" s="573">
        <v>1</v>
      </c>
      <c r="AC265" s="573">
        <v>1</v>
      </c>
      <c r="AD265" s="573">
        <v>1</v>
      </c>
      <c r="AE265" s="573">
        <v>1</v>
      </c>
      <c r="AF265" s="573">
        <v>1</v>
      </c>
      <c r="AG265" s="573">
        <v>1</v>
      </c>
      <c r="AH265" s="573">
        <v>1</v>
      </c>
      <c r="AI265" s="573">
        <v>1</v>
      </c>
      <c r="AJ265" s="573">
        <v>1</v>
      </c>
      <c r="AK265" s="573">
        <v>1</v>
      </c>
      <c r="AL265" s="496"/>
      <c r="AM265" s="496"/>
      <c r="AN265" s="27"/>
      <c r="AO265" s="17"/>
      <c r="AP265" s="9"/>
      <c r="AQ265" s="9"/>
      <c r="AR265" s="9"/>
    </row>
    <row r="266" spans="1:44" customFormat="1" ht="12" customHeight="1" outlineLevel="1" x14ac:dyDescent="0.25">
      <c r="A266" s="7"/>
      <c r="B266" s="8"/>
      <c r="C266" s="18"/>
      <c r="D266" s="18"/>
      <c r="E266" s="18"/>
      <c r="F266" s="24"/>
      <c r="H266" s="509"/>
      <c r="I266" s="497" t="s">
        <v>3198</v>
      </c>
      <c r="J266" s="573">
        <v>6</v>
      </c>
      <c r="K266" s="573">
        <v>6</v>
      </c>
      <c r="L266" s="573">
        <v>6</v>
      </c>
      <c r="M266" s="573">
        <v>6</v>
      </c>
      <c r="N266" s="573">
        <v>6</v>
      </c>
      <c r="O266" s="573">
        <v>6</v>
      </c>
      <c r="P266" s="573">
        <v>6</v>
      </c>
      <c r="Q266" s="573">
        <v>6</v>
      </c>
      <c r="R266" s="573">
        <v>6</v>
      </c>
      <c r="S266" s="573">
        <v>6</v>
      </c>
      <c r="T266" s="573">
        <v>6</v>
      </c>
      <c r="U266" s="573">
        <v>6</v>
      </c>
      <c r="V266" s="573">
        <v>6</v>
      </c>
      <c r="W266" s="573">
        <v>6</v>
      </c>
      <c r="X266" s="573">
        <v>6</v>
      </c>
      <c r="Y266" s="573">
        <v>6</v>
      </c>
      <c r="Z266" s="573">
        <v>6</v>
      </c>
      <c r="AA266" s="573">
        <v>6</v>
      </c>
      <c r="AB266" s="573">
        <v>6</v>
      </c>
      <c r="AC266" s="573">
        <v>6</v>
      </c>
      <c r="AD266" s="573">
        <v>6</v>
      </c>
      <c r="AE266" s="573">
        <v>6</v>
      </c>
      <c r="AF266" s="573">
        <v>6</v>
      </c>
      <c r="AG266" s="573">
        <v>6</v>
      </c>
      <c r="AH266" s="573">
        <v>6</v>
      </c>
      <c r="AI266" s="573">
        <v>6</v>
      </c>
      <c r="AJ266" s="573">
        <v>6</v>
      </c>
      <c r="AK266" s="573">
        <v>6</v>
      </c>
      <c r="AL266" s="496"/>
      <c r="AM266" s="496"/>
      <c r="AN266" s="27"/>
      <c r="AO266" s="17"/>
      <c r="AP266" s="9"/>
      <c r="AQ266" s="9"/>
      <c r="AR266" s="9"/>
    </row>
    <row r="267" spans="1:44" customFormat="1" ht="12" customHeight="1" outlineLevel="1" x14ac:dyDescent="0.25">
      <c r="A267" s="7"/>
      <c r="B267" s="8"/>
      <c r="C267" s="18"/>
      <c r="D267" s="18"/>
      <c r="E267" s="18"/>
      <c r="F267" s="24"/>
      <c r="H267" s="509"/>
      <c r="I267" s="497" t="s">
        <v>3199</v>
      </c>
      <c r="J267" s="573">
        <v>7</v>
      </c>
      <c r="K267" s="573">
        <v>7</v>
      </c>
      <c r="L267" s="573">
        <v>7</v>
      </c>
      <c r="M267" s="573">
        <v>7</v>
      </c>
      <c r="N267" s="573">
        <v>7</v>
      </c>
      <c r="O267" s="573">
        <v>7</v>
      </c>
      <c r="P267" s="573">
        <v>7</v>
      </c>
      <c r="Q267" s="573">
        <v>7</v>
      </c>
      <c r="R267" s="573">
        <v>7</v>
      </c>
      <c r="S267" s="573">
        <v>7</v>
      </c>
      <c r="T267" s="573">
        <v>7</v>
      </c>
      <c r="U267" s="573">
        <v>7</v>
      </c>
      <c r="V267" s="573">
        <v>7</v>
      </c>
      <c r="W267" s="573">
        <v>7</v>
      </c>
      <c r="X267" s="573">
        <v>7</v>
      </c>
      <c r="Y267" s="573">
        <v>7</v>
      </c>
      <c r="Z267" s="573">
        <v>7</v>
      </c>
      <c r="AA267" s="573">
        <v>7</v>
      </c>
      <c r="AB267" s="573">
        <v>7</v>
      </c>
      <c r="AC267" s="573">
        <v>7</v>
      </c>
      <c r="AD267" s="573">
        <v>7</v>
      </c>
      <c r="AE267" s="573">
        <v>7</v>
      </c>
      <c r="AF267" s="573">
        <v>7</v>
      </c>
      <c r="AG267" s="573">
        <v>7</v>
      </c>
      <c r="AH267" s="573">
        <v>7</v>
      </c>
      <c r="AI267" s="573">
        <v>7</v>
      </c>
      <c r="AJ267" s="573">
        <v>7</v>
      </c>
      <c r="AK267" s="573">
        <v>7</v>
      </c>
      <c r="AL267" s="496"/>
      <c r="AM267" s="496"/>
      <c r="AN267" s="27"/>
      <c r="AO267" s="17"/>
      <c r="AP267" s="9"/>
      <c r="AQ267" s="9"/>
      <c r="AR267" s="9"/>
    </row>
    <row r="268" spans="1:44" customFormat="1" ht="12" customHeight="1" outlineLevel="1" x14ac:dyDescent="0.25">
      <c r="A268" s="7"/>
      <c r="B268" s="8"/>
      <c r="C268" s="18"/>
      <c r="D268" s="18"/>
      <c r="E268" s="18"/>
      <c r="F268" s="24"/>
      <c r="H268" s="509"/>
      <c r="I268" s="509"/>
      <c r="J268" s="574"/>
      <c r="K268" s="574"/>
      <c r="L268" s="574"/>
      <c r="M268" s="574"/>
      <c r="N268" s="574"/>
      <c r="O268" s="574"/>
      <c r="P268" s="574"/>
      <c r="Q268" s="574"/>
      <c r="R268" s="574"/>
      <c r="S268" s="574"/>
      <c r="T268" s="574"/>
      <c r="U268" s="574"/>
      <c r="V268" s="574"/>
      <c r="W268" s="574"/>
      <c r="X268" s="574"/>
      <c r="Y268" s="574"/>
      <c r="Z268" s="574"/>
      <c r="AA268" s="574"/>
      <c r="AB268" s="574"/>
      <c r="AC268" s="574"/>
      <c r="AD268" s="574"/>
      <c r="AE268" s="574"/>
      <c r="AF268" s="574"/>
      <c r="AG268" s="574"/>
      <c r="AH268" s="574"/>
      <c r="AI268" s="574"/>
      <c r="AJ268" s="574"/>
      <c r="AK268" s="574"/>
      <c r="AL268" s="496"/>
      <c r="AM268" s="496"/>
      <c r="AN268" s="27"/>
      <c r="AO268" s="17"/>
      <c r="AP268" s="9"/>
      <c r="AQ268" s="9"/>
      <c r="AR268" s="9"/>
    </row>
    <row r="269" spans="1:44" customFormat="1" ht="12" customHeight="1" outlineLevel="1" x14ac:dyDescent="0.25">
      <c r="A269" s="7"/>
      <c r="B269" s="8"/>
      <c r="C269" s="18"/>
      <c r="D269" s="18"/>
      <c r="E269" s="18"/>
      <c r="F269" s="24"/>
      <c r="H269" s="509" t="s">
        <v>3200</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6"/>
      <c r="AM269" s="496"/>
      <c r="AN269" s="27"/>
      <c r="AO269" s="17"/>
      <c r="AP269" s="9"/>
      <c r="AQ269" s="9"/>
      <c r="AR269" s="9"/>
    </row>
    <row r="270" spans="1:44" customFormat="1" ht="12" customHeight="1" outlineLevel="1" x14ac:dyDescent="0.25">
      <c r="A270" s="7"/>
      <c r="B270" s="8"/>
      <c r="C270" s="18"/>
      <c r="D270" s="18"/>
      <c r="E270" s="18"/>
      <c r="F270" s="24"/>
      <c r="I270" s="497" t="s">
        <v>2818</v>
      </c>
      <c r="J270" s="575" t="b">
        <v>1</v>
      </c>
      <c r="K270" s="575" t="b">
        <v>1</v>
      </c>
      <c r="L270" s="575" t="b">
        <v>1</v>
      </c>
      <c r="M270" s="575" t="b">
        <v>1</v>
      </c>
      <c r="N270" s="575" t="b">
        <v>1</v>
      </c>
      <c r="O270" s="575" t="b">
        <v>1</v>
      </c>
      <c r="P270" s="575" t="b">
        <v>1</v>
      </c>
      <c r="Q270" s="575" t="b">
        <v>1</v>
      </c>
      <c r="R270" s="575" t="b">
        <v>1</v>
      </c>
      <c r="S270" s="575" t="b">
        <v>1</v>
      </c>
      <c r="T270" s="575" t="b">
        <v>1</v>
      </c>
      <c r="U270" s="575" t="b">
        <v>1</v>
      </c>
      <c r="V270" s="575" t="b">
        <v>1</v>
      </c>
      <c r="W270" s="575" t="b">
        <v>1</v>
      </c>
      <c r="X270" s="575" t="b">
        <v>1</v>
      </c>
      <c r="Y270" s="575" t="b">
        <v>1</v>
      </c>
      <c r="Z270" s="575" t="b">
        <v>1</v>
      </c>
      <c r="AA270" s="575" t="b">
        <v>1</v>
      </c>
      <c r="AB270" s="575" t="b">
        <v>1</v>
      </c>
      <c r="AC270" s="575" t="b">
        <v>1</v>
      </c>
      <c r="AD270" s="575" t="b">
        <v>0</v>
      </c>
      <c r="AE270" s="575" t="b">
        <v>1</v>
      </c>
      <c r="AF270" s="575" t="b">
        <v>1</v>
      </c>
      <c r="AG270" s="575" t="b">
        <v>1</v>
      </c>
      <c r="AH270" s="575" t="b">
        <v>1</v>
      </c>
      <c r="AI270" s="575" t="b">
        <v>0</v>
      </c>
      <c r="AJ270" s="575" t="b">
        <v>1</v>
      </c>
      <c r="AK270" s="575" t="b">
        <v>1</v>
      </c>
      <c r="AL270" s="496"/>
      <c r="AM270" s="496"/>
      <c r="AN270" s="27"/>
      <c r="AO270" s="17"/>
      <c r="AP270" s="9"/>
      <c r="AQ270" s="9"/>
      <c r="AR270" s="9"/>
    </row>
    <row r="271" spans="1:44" customFormat="1" ht="12" customHeight="1" outlineLevel="1" x14ac:dyDescent="0.25">
      <c r="A271" s="7"/>
      <c r="B271" s="8"/>
      <c r="C271" s="18"/>
      <c r="D271" s="18"/>
      <c r="E271" s="18"/>
      <c r="F271" s="24"/>
      <c r="G271" s="509"/>
      <c r="H271" s="509"/>
      <c r="I271" s="497" t="s">
        <v>2819</v>
      </c>
      <c r="J271" s="575" t="b">
        <v>0</v>
      </c>
      <c r="K271" s="575" t="b">
        <v>0</v>
      </c>
      <c r="L271" s="575" t="b">
        <v>0</v>
      </c>
      <c r="M271" s="575" t="b">
        <v>0</v>
      </c>
      <c r="N271" s="575" t="b">
        <v>0</v>
      </c>
      <c r="O271" s="575" t="b">
        <v>0</v>
      </c>
      <c r="P271" s="575" t="b">
        <v>0</v>
      </c>
      <c r="Q271" s="575" t="b">
        <v>0</v>
      </c>
      <c r="R271" s="575" t="b">
        <v>0</v>
      </c>
      <c r="S271" s="575" t="b">
        <v>0</v>
      </c>
      <c r="T271" s="575" t="b">
        <v>0</v>
      </c>
      <c r="U271" s="575" t="b">
        <v>0</v>
      </c>
      <c r="V271" s="575" t="b">
        <v>0</v>
      </c>
      <c r="W271" s="575" t="b">
        <v>0</v>
      </c>
      <c r="X271" s="575" t="b">
        <v>0</v>
      </c>
      <c r="Y271" s="575" t="b">
        <v>0</v>
      </c>
      <c r="Z271" s="575" t="b">
        <v>0</v>
      </c>
      <c r="AA271" s="575" t="b">
        <v>0</v>
      </c>
      <c r="AB271" s="575" t="b">
        <v>0</v>
      </c>
      <c r="AC271" s="575" t="b">
        <v>0</v>
      </c>
      <c r="AD271" s="575" t="b">
        <v>0</v>
      </c>
      <c r="AE271" s="575" t="b">
        <v>0</v>
      </c>
      <c r="AF271" s="575" t="b">
        <v>0</v>
      </c>
      <c r="AG271" s="575" t="b">
        <v>0</v>
      </c>
      <c r="AH271" s="575" t="b">
        <v>0</v>
      </c>
      <c r="AI271" s="575" t="b">
        <v>0</v>
      </c>
      <c r="AJ271" s="575" t="b">
        <v>0</v>
      </c>
      <c r="AK271" s="575" t="b">
        <v>0</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2820</v>
      </c>
      <c r="J272" s="575" t="b">
        <v>0</v>
      </c>
      <c r="K272" s="575" t="b">
        <v>0</v>
      </c>
      <c r="L272" s="575" t="b">
        <v>0</v>
      </c>
      <c r="M272" s="575" t="b">
        <v>0</v>
      </c>
      <c r="N272" s="575" t="b">
        <v>0</v>
      </c>
      <c r="O272" s="575" t="b">
        <v>0</v>
      </c>
      <c r="P272" s="575" t="b">
        <v>0</v>
      </c>
      <c r="Q272" s="575" t="b">
        <v>0</v>
      </c>
      <c r="R272" s="575" t="b">
        <v>0</v>
      </c>
      <c r="S272" s="575" t="b">
        <v>0</v>
      </c>
      <c r="T272" s="575" t="b">
        <v>0</v>
      </c>
      <c r="U272" s="575" t="b">
        <v>0</v>
      </c>
      <c r="V272" s="575" t="b">
        <v>0</v>
      </c>
      <c r="W272" s="575" t="b">
        <v>0</v>
      </c>
      <c r="X272" s="575" t="b">
        <v>0</v>
      </c>
      <c r="Y272" s="575" t="b">
        <v>0</v>
      </c>
      <c r="Z272" s="575" t="b">
        <v>0</v>
      </c>
      <c r="AA272" s="575" t="b">
        <v>0</v>
      </c>
      <c r="AB272" s="575" t="b">
        <v>0</v>
      </c>
      <c r="AC272" s="575" t="b">
        <v>0</v>
      </c>
      <c r="AD272" s="575" t="b">
        <v>1</v>
      </c>
      <c r="AE272" s="575" t="b">
        <v>0</v>
      </c>
      <c r="AF272" s="575" t="b">
        <v>0</v>
      </c>
      <c r="AG272" s="575" t="b">
        <v>0</v>
      </c>
      <c r="AH272" s="575" t="b">
        <v>0</v>
      </c>
      <c r="AI272" s="575" t="b">
        <v>1</v>
      </c>
      <c r="AJ272" s="575" t="b">
        <v>0</v>
      </c>
      <c r="AK272" s="575" t="b">
        <v>0</v>
      </c>
      <c r="AL272" s="496"/>
      <c r="AM272" s="496"/>
      <c r="AN272" s="27"/>
      <c r="AO272" s="17"/>
      <c r="AP272" s="9"/>
      <c r="AQ272" s="9"/>
      <c r="AR272" s="9"/>
    </row>
    <row r="273" spans="1:44" customFormat="1" ht="12" customHeight="1" outlineLevel="1" x14ac:dyDescent="0.25">
      <c r="A273" s="7"/>
      <c r="B273" s="8"/>
      <c r="C273" s="18"/>
      <c r="D273" s="18"/>
      <c r="E273" s="18"/>
      <c r="F273" s="24"/>
      <c r="G273" s="509"/>
      <c r="H273" s="509"/>
      <c r="I273" s="497" t="s">
        <v>2821</v>
      </c>
      <c r="J273" s="575" t="b">
        <v>0</v>
      </c>
      <c r="K273" s="575" t="b">
        <v>0</v>
      </c>
      <c r="L273" s="575" t="b">
        <v>0</v>
      </c>
      <c r="M273" s="575" t="b">
        <v>0</v>
      </c>
      <c r="N273" s="575" t="b">
        <v>0</v>
      </c>
      <c r="O273" s="575" t="b">
        <v>0</v>
      </c>
      <c r="P273" s="575" t="b">
        <v>0</v>
      </c>
      <c r="Q273" s="575" t="b">
        <v>0</v>
      </c>
      <c r="R273" s="575" t="b">
        <v>0</v>
      </c>
      <c r="S273" s="575" t="b">
        <v>0</v>
      </c>
      <c r="T273" s="575" t="b">
        <v>0</v>
      </c>
      <c r="U273" s="575" t="b">
        <v>0</v>
      </c>
      <c r="V273" s="575" t="b">
        <v>0</v>
      </c>
      <c r="W273" s="575" t="b">
        <v>0</v>
      </c>
      <c r="X273" s="575" t="b">
        <v>0</v>
      </c>
      <c r="Y273" s="575" t="b">
        <v>0</v>
      </c>
      <c r="Z273" s="575" t="b">
        <v>0</v>
      </c>
      <c r="AA273" s="575" t="b">
        <v>0</v>
      </c>
      <c r="AB273" s="575" t="b">
        <v>0</v>
      </c>
      <c r="AC273" s="575" t="b">
        <v>0</v>
      </c>
      <c r="AD273" s="575" t="b">
        <v>0</v>
      </c>
      <c r="AE273" s="575" t="b">
        <v>0</v>
      </c>
      <c r="AF273" s="575" t="b">
        <v>0</v>
      </c>
      <c r="AG273" s="575" t="b">
        <v>0</v>
      </c>
      <c r="AH273" s="575" t="b">
        <v>0</v>
      </c>
      <c r="AI273" s="575" t="b">
        <v>0</v>
      </c>
      <c r="AJ273" s="575" t="b">
        <v>0</v>
      </c>
      <c r="AK273" s="575" t="b">
        <v>0</v>
      </c>
      <c r="AL273" s="498"/>
      <c r="AM273" s="498"/>
      <c r="AN273" s="27"/>
      <c r="AO273" s="17"/>
      <c r="AP273" s="9"/>
      <c r="AQ273" s="9"/>
      <c r="AR273" s="9"/>
    </row>
    <row r="274" spans="1:44" customFormat="1" ht="12" customHeight="1" outlineLevel="1" x14ac:dyDescent="0.25">
      <c r="A274" s="7"/>
      <c r="B274" s="8"/>
      <c r="C274" s="18"/>
      <c r="D274" s="18"/>
      <c r="E274" s="18"/>
      <c r="F274" s="24"/>
      <c r="G274" s="509"/>
      <c r="H274" s="509"/>
      <c r="I274" s="509"/>
      <c r="J274" s="498"/>
      <c r="K274" s="498"/>
      <c r="L274" s="498"/>
      <c r="M274" s="498"/>
      <c r="N274" s="498"/>
      <c r="O274" s="498"/>
      <c r="P274" s="498"/>
      <c r="Q274" s="498"/>
      <c r="R274" s="498"/>
      <c r="S274" s="498"/>
      <c r="T274" s="498"/>
      <c r="U274" s="498"/>
      <c r="V274" s="498"/>
      <c r="W274" s="498"/>
      <c r="X274" s="498"/>
      <c r="Y274" s="498"/>
      <c r="Z274" s="498"/>
      <c r="AA274" s="498"/>
      <c r="AB274" s="498"/>
      <c r="AC274" s="498"/>
      <c r="AD274" s="498"/>
      <c r="AE274" s="498"/>
      <c r="AF274" s="498"/>
      <c r="AG274" s="498"/>
      <c r="AH274" s="498"/>
      <c r="AI274" s="498"/>
      <c r="AJ274" s="498"/>
      <c r="AK274" s="498"/>
      <c r="AL274" s="498"/>
      <c r="AM274" s="498"/>
      <c r="AN274" s="27"/>
      <c r="AO274" s="17"/>
      <c r="AP274" s="9"/>
      <c r="AQ274" s="9"/>
      <c r="AR274" s="9"/>
    </row>
    <row r="275" spans="1:44" customFormat="1" ht="12" customHeight="1" x14ac:dyDescent="0.25">
      <c r="A275" s="7"/>
      <c r="B275" s="8"/>
      <c r="C275" s="18"/>
      <c r="D275" s="18"/>
      <c r="E275" s="18"/>
      <c r="F275" s="24"/>
      <c r="G275" s="576" t="s">
        <v>3201</v>
      </c>
      <c r="H275" s="509"/>
      <c r="I275" s="509"/>
      <c r="J275" s="498"/>
      <c r="K275" s="498"/>
      <c r="L275" s="498"/>
      <c r="M275" s="498"/>
      <c r="N275" s="498"/>
      <c r="O275" s="498"/>
      <c r="P275" s="498"/>
      <c r="Q275" s="498"/>
      <c r="R275" s="498"/>
      <c r="S275" s="498"/>
      <c r="T275" s="498"/>
      <c r="U275" s="498"/>
      <c r="V275" s="498"/>
      <c r="W275" s="498"/>
      <c r="X275" s="498"/>
      <c r="Y275" s="498"/>
      <c r="Z275" s="498"/>
      <c r="AA275" s="498"/>
      <c r="AB275" s="498"/>
      <c r="AC275" s="498"/>
      <c r="AD275" s="498"/>
      <c r="AE275" s="498"/>
      <c r="AF275" s="498"/>
      <c r="AG275" s="498"/>
      <c r="AH275" s="498"/>
      <c r="AI275" s="498"/>
      <c r="AJ275" s="498"/>
      <c r="AK275" s="498"/>
      <c r="AL275" s="498"/>
      <c r="AM275" s="498"/>
      <c r="AN275" s="27"/>
      <c r="AO275" s="17"/>
      <c r="AP275" s="9"/>
      <c r="AQ275" s="9"/>
      <c r="AR275" s="9"/>
    </row>
    <row r="276" spans="1:44" customFormat="1" ht="12" customHeight="1" outlineLevel="1" x14ac:dyDescent="0.25">
      <c r="A276" s="7"/>
      <c r="B276" s="8"/>
      <c r="C276" s="18"/>
      <c r="D276" s="18"/>
      <c r="E276" s="18"/>
      <c r="F276" s="24"/>
      <c r="G276" s="509"/>
      <c r="H276" s="509" t="s">
        <v>3202</v>
      </c>
      <c r="I276" s="509"/>
      <c r="J276" s="577">
        <v>43466</v>
      </c>
      <c r="K276" s="577">
        <v>43466</v>
      </c>
      <c r="L276" s="577">
        <v>43466</v>
      </c>
      <c r="M276" s="577">
        <v>43466</v>
      </c>
      <c r="N276" s="577">
        <v>43466</v>
      </c>
      <c r="O276" s="577">
        <v>43466</v>
      </c>
      <c r="P276" s="577">
        <v>43466</v>
      </c>
      <c r="Q276" s="577">
        <v>43466</v>
      </c>
      <c r="R276" s="577">
        <v>43466</v>
      </c>
      <c r="S276" s="577">
        <v>43466</v>
      </c>
      <c r="T276" s="577">
        <v>43466</v>
      </c>
      <c r="U276" s="577">
        <v>43466</v>
      </c>
      <c r="V276" s="577">
        <v>43466</v>
      </c>
      <c r="W276" s="577">
        <v>43466</v>
      </c>
      <c r="X276" s="577">
        <v>43466</v>
      </c>
      <c r="Y276" s="577">
        <v>43466</v>
      </c>
      <c r="Z276" s="577">
        <v>43466</v>
      </c>
      <c r="AA276" s="577">
        <v>43466</v>
      </c>
      <c r="AB276" s="577">
        <v>43466</v>
      </c>
      <c r="AC276" s="577">
        <v>43466</v>
      </c>
      <c r="AD276" s="577">
        <v>43617</v>
      </c>
      <c r="AE276" s="577">
        <v>43617</v>
      </c>
      <c r="AF276" s="577">
        <v>43617</v>
      </c>
      <c r="AG276" s="577">
        <v>43617</v>
      </c>
      <c r="AH276" s="577">
        <v>43617</v>
      </c>
      <c r="AI276" s="577">
        <v>43617</v>
      </c>
      <c r="AJ276" s="577">
        <v>43466</v>
      </c>
      <c r="AK276" s="577">
        <v>43617</v>
      </c>
      <c r="AL276" s="498"/>
      <c r="AM276" s="498"/>
      <c r="AN276" s="27"/>
      <c r="AO276" s="17"/>
      <c r="AP276" s="9"/>
      <c r="AQ276" s="9"/>
      <c r="AR276" s="9"/>
    </row>
    <row r="277" spans="1:44" customFormat="1" ht="12" customHeight="1" outlineLevel="1" x14ac:dyDescent="0.25">
      <c r="A277" s="7"/>
      <c r="B277" s="8"/>
      <c r="C277" s="18"/>
      <c r="D277" s="18"/>
      <c r="E277" s="18"/>
      <c r="F277" s="24"/>
      <c r="G277" s="509"/>
      <c r="H277" s="509"/>
      <c r="I277" s="564">
        <v>2019</v>
      </c>
      <c r="J277" s="578">
        <f>MIN(364,INT((J276 - DATE(YEAR(J276),1,1))))+364*(YEAR(J276)-$I277)</f>
        <v>0</v>
      </c>
      <c r="K277" s="578">
        <f t="shared" ref="K277:AK277" si="21">MIN(364,INT((K276 - DATE(YEAR(K276),1,1))))+364*(YEAR(K276)-$I277)</f>
        <v>0</v>
      </c>
      <c r="L277" s="578">
        <f t="shared" si="21"/>
        <v>0</v>
      </c>
      <c r="M277" s="578">
        <f t="shared" si="21"/>
        <v>0</v>
      </c>
      <c r="N277" s="578">
        <f t="shared" si="21"/>
        <v>0</v>
      </c>
      <c r="O277" s="578">
        <f t="shared" si="21"/>
        <v>0</v>
      </c>
      <c r="P277" s="578">
        <f t="shared" si="21"/>
        <v>0</v>
      </c>
      <c r="Q277" s="578">
        <f t="shared" si="21"/>
        <v>0</v>
      </c>
      <c r="R277" s="578">
        <f t="shared" si="21"/>
        <v>0</v>
      </c>
      <c r="S277" s="578">
        <f t="shared" si="21"/>
        <v>0</v>
      </c>
      <c r="T277" s="578">
        <f t="shared" si="21"/>
        <v>0</v>
      </c>
      <c r="U277" s="578">
        <f t="shared" si="21"/>
        <v>0</v>
      </c>
      <c r="V277" s="578">
        <f t="shared" si="21"/>
        <v>0</v>
      </c>
      <c r="W277" s="578">
        <f t="shared" si="21"/>
        <v>0</v>
      </c>
      <c r="X277" s="578">
        <f t="shared" si="21"/>
        <v>0</v>
      </c>
      <c r="Y277" s="578">
        <f t="shared" si="21"/>
        <v>0</v>
      </c>
      <c r="Z277" s="578">
        <f t="shared" si="21"/>
        <v>0</v>
      </c>
      <c r="AA277" s="578">
        <f t="shared" si="21"/>
        <v>0</v>
      </c>
      <c r="AB277" s="578">
        <f t="shared" si="21"/>
        <v>0</v>
      </c>
      <c r="AC277" s="578">
        <f t="shared" si="21"/>
        <v>0</v>
      </c>
      <c r="AD277" s="578">
        <f t="shared" si="21"/>
        <v>151</v>
      </c>
      <c r="AE277" s="578">
        <f t="shared" si="21"/>
        <v>151</v>
      </c>
      <c r="AF277" s="578">
        <f t="shared" si="21"/>
        <v>151</v>
      </c>
      <c r="AG277" s="578">
        <f t="shared" si="21"/>
        <v>151</v>
      </c>
      <c r="AH277" s="578">
        <f t="shared" si="21"/>
        <v>151</v>
      </c>
      <c r="AI277" s="578">
        <f t="shared" si="21"/>
        <v>151</v>
      </c>
      <c r="AJ277" s="578">
        <f t="shared" si="21"/>
        <v>0</v>
      </c>
      <c r="AK277" s="578">
        <f t="shared" si="21"/>
        <v>151</v>
      </c>
      <c r="AL277" s="498"/>
      <c r="AM277" s="498"/>
      <c r="AN277" s="27"/>
      <c r="AO277" s="17"/>
      <c r="AP277" s="9"/>
      <c r="AQ277" s="9"/>
      <c r="AR277" s="9"/>
    </row>
    <row r="278" spans="1:44" customFormat="1" ht="12" customHeight="1" outlineLevel="1" x14ac:dyDescent="0.25">
      <c r="A278" s="7"/>
      <c r="B278" s="8"/>
      <c r="C278" s="18"/>
      <c r="D278" s="18"/>
      <c r="E278" s="18"/>
      <c r="F278" s="24"/>
      <c r="G278" s="509"/>
      <c r="H278" s="509" t="s">
        <v>3203</v>
      </c>
      <c r="I278" s="509"/>
      <c r="J278" s="577">
        <v>43466</v>
      </c>
      <c r="K278" s="577">
        <v>43466</v>
      </c>
      <c r="L278" s="577">
        <v>43466</v>
      </c>
      <c r="M278" s="577">
        <v>43466</v>
      </c>
      <c r="N278" s="577">
        <v>43466</v>
      </c>
      <c r="O278" s="577">
        <v>43466</v>
      </c>
      <c r="P278" s="577">
        <v>43466</v>
      </c>
      <c r="Q278" s="577">
        <v>43466</v>
      </c>
      <c r="R278" s="577">
        <v>43466</v>
      </c>
      <c r="S278" s="577">
        <v>43466</v>
      </c>
      <c r="T278" s="577">
        <v>43466</v>
      </c>
      <c r="U278" s="577">
        <v>43466</v>
      </c>
      <c r="V278" s="577">
        <v>43466</v>
      </c>
      <c r="W278" s="577">
        <v>43466</v>
      </c>
      <c r="X278" s="577">
        <v>43466</v>
      </c>
      <c r="Y278" s="577">
        <v>43466</v>
      </c>
      <c r="Z278" s="577">
        <v>43466</v>
      </c>
      <c r="AA278" s="577">
        <v>43466</v>
      </c>
      <c r="AB278" s="577">
        <v>43466</v>
      </c>
      <c r="AC278" s="577">
        <v>43466</v>
      </c>
      <c r="AD278" s="577">
        <v>43506</v>
      </c>
      <c r="AE278" s="577">
        <v>43506</v>
      </c>
      <c r="AF278" s="577">
        <v>43506</v>
      </c>
      <c r="AG278" s="577">
        <v>43506</v>
      </c>
      <c r="AH278" s="577">
        <v>43506</v>
      </c>
      <c r="AI278" s="577">
        <v>43506</v>
      </c>
      <c r="AJ278" s="577">
        <v>43466</v>
      </c>
      <c r="AK278" s="577">
        <v>43506</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12">
        <f>I277</f>
        <v>2019</v>
      </c>
      <c r="J279" s="578">
        <f>MIN(364,INT((J278 - DATE(YEAR(J278),1,1))))+364*(YEAR(J278)-$I279)</f>
        <v>0</v>
      </c>
      <c r="K279" s="578">
        <f t="shared" ref="K279:AK279" si="22">MIN(364,INT((K278 - DATE(YEAR(K278),1,1))))+364*(YEAR(K278)-$I279)</f>
        <v>0</v>
      </c>
      <c r="L279" s="578">
        <f t="shared" si="22"/>
        <v>0</v>
      </c>
      <c r="M279" s="578">
        <f t="shared" si="22"/>
        <v>0</v>
      </c>
      <c r="N279" s="578">
        <f t="shared" si="22"/>
        <v>0</v>
      </c>
      <c r="O279" s="578">
        <f t="shared" si="22"/>
        <v>0</v>
      </c>
      <c r="P279" s="578">
        <f t="shared" si="22"/>
        <v>0</v>
      </c>
      <c r="Q279" s="578">
        <f t="shared" si="22"/>
        <v>0</v>
      </c>
      <c r="R279" s="578">
        <f t="shared" si="22"/>
        <v>0</v>
      </c>
      <c r="S279" s="578">
        <f t="shared" si="22"/>
        <v>0</v>
      </c>
      <c r="T279" s="578">
        <f t="shared" si="22"/>
        <v>0</v>
      </c>
      <c r="U279" s="578">
        <f t="shared" si="22"/>
        <v>0</v>
      </c>
      <c r="V279" s="578">
        <f t="shared" si="22"/>
        <v>0</v>
      </c>
      <c r="W279" s="578">
        <f t="shared" si="22"/>
        <v>0</v>
      </c>
      <c r="X279" s="578">
        <f t="shared" si="22"/>
        <v>0</v>
      </c>
      <c r="Y279" s="578">
        <f t="shared" si="22"/>
        <v>0</v>
      </c>
      <c r="Z279" s="578">
        <f t="shared" si="22"/>
        <v>0</v>
      </c>
      <c r="AA279" s="578">
        <f t="shared" si="22"/>
        <v>0</v>
      </c>
      <c r="AB279" s="578">
        <f t="shared" si="22"/>
        <v>0</v>
      </c>
      <c r="AC279" s="578">
        <f t="shared" si="22"/>
        <v>0</v>
      </c>
      <c r="AD279" s="578">
        <f t="shared" si="22"/>
        <v>40</v>
      </c>
      <c r="AE279" s="578">
        <f t="shared" si="22"/>
        <v>40</v>
      </c>
      <c r="AF279" s="578">
        <f t="shared" si="22"/>
        <v>40</v>
      </c>
      <c r="AG279" s="578">
        <f t="shared" si="22"/>
        <v>40</v>
      </c>
      <c r="AH279" s="578">
        <f t="shared" si="22"/>
        <v>40</v>
      </c>
      <c r="AI279" s="578">
        <f t="shared" si="22"/>
        <v>40</v>
      </c>
      <c r="AJ279" s="578">
        <f t="shared" si="22"/>
        <v>0</v>
      </c>
      <c r="AK279" s="578">
        <f t="shared" si="22"/>
        <v>40</v>
      </c>
      <c r="AL279" s="498"/>
      <c r="AM279" s="498"/>
      <c r="AN279" s="27"/>
      <c r="AO279" s="17"/>
      <c r="AP279" s="9"/>
      <c r="AQ279" s="9"/>
      <c r="AR279" s="9"/>
    </row>
    <row r="280" spans="1:44" customFormat="1" ht="12" customHeight="1" outlineLevel="1" x14ac:dyDescent="0.25">
      <c r="A280" s="7"/>
      <c r="B280" s="8"/>
      <c r="C280" s="18"/>
      <c r="D280" s="18"/>
      <c r="E280" s="18"/>
      <c r="F280" s="24"/>
      <c r="G280" s="509"/>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c r="I281" s="509"/>
      <c r="J281" s="498"/>
      <c r="K281" s="498"/>
      <c r="L281" s="498"/>
      <c r="M281" s="498"/>
      <c r="N281" s="498"/>
      <c r="O281" s="498"/>
      <c r="P281" s="498"/>
      <c r="Q281" s="498"/>
      <c r="R281" s="498"/>
      <c r="S281" s="498"/>
      <c r="T281" s="498"/>
      <c r="U281" s="498"/>
      <c r="V281" s="498"/>
      <c r="W281" s="498"/>
      <c r="X281" s="498"/>
      <c r="Y281" s="498"/>
      <c r="Z281" s="498"/>
      <c r="AA281" s="498"/>
      <c r="AB281" s="498"/>
      <c r="AC281" s="498"/>
      <c r="AD281" s="498"/>
      <c r="AE281" s="498"/>
      <c r="AF281" s="498"/>
      <c r="AG281" s="498"/>
      <c r="AH281" s="498"/>
      <c r="AI281" s="498"/>
      <c r="AJ281" s="498"/>
      <c r="AK281" s="498"/>
      <c r="AL281" s="498"/>
      <c r="AM281" s="498"/>
      <c r="AN281" s="27"/>
      <c r="AO281" s="17"/>
      <c r="AP281" s="9"/>
      <c r="AQ281" s="9"/>
      <c r="AR281" s="9"/>
    </row>
    <row r="282" spans="1:44" customFormat="1" ht="12" customHeight="1" x14ac:dyDescent="0.25">
      <c r="A282" s="7"/>
      <c r="B282" s="8"/>
      <c r="C282" s="18"/>
      <c r="D282" s="18"/>
      <c r="E282" s="18"/>
      <c r="F282" s="24"/>
      <c r="G282" s="576" t="s">
        <v>3204</v>
      </c>
      <c r="H282" s="509"/>
      <c r="I282" s="509"/>
      <c r="J282" s="498"/>
      <c r="K282" s="498"/>
      <c r="L282" s="498"/>
      <c r="M282" s="498"/>
      <c r="N282" s="498"/>
      <c r="O282" s="498"/>
      <c r="P282" s="498"/>
      <c r="Q282" s="498"/>
      <c r="R282" s="498"/>
      <c r="S282" s="498"/>
      <c r="T282" s="498"/>
      <c r="U282" s="498"/>
      <c r="V282" s="498"/>
      <c r="W282" s="498"/>
      <c r="X282" s="498"/>
      <c r="Y282" s="498"/>
      <c r="Z282" s="498"/>
      <c r="AA282" s="498"/>
      <c r="AB282" s="498"/>
      <c r="AC282" s="498"/>
      <c r="AD282" s="498"/>
      <c r="AE282" s="498"/>
      <c r="AF282" s="498"/>
      <c r="AG282" s="498"/>
      <c r="AH282" s="498"/>
      <c r="AI282" s="498"/>
      <c r="AJ282" s="498"/>
      <c r="AK282" s="498"/>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3205</v>
      </c>
      <c r="I283" s="509"/>
      <c r="J283" s="579">
        <v>3.4</v>
      </c>
      <c r="K283" s="579">
        <v>3.4</v>
      </c>
      <c r="L283" s="579">
        <v>3.4</v>
      </c>
      <c r="M283" s="579">
        <v>3.4</v>
      </c>
      <c r="N283" s="579">
        <v>3.4</v>
      </c>
      <c r="O283" s="579">
        <v>3.4</v>
      </c>
      <c r="P283" s="579">
        <v>3.4</v>
      </c>
      <c r="Q283" s="579">
        <v>3.4</v>
      </c>
      <c r="R283" s="579">
        <v>3.4</v>
      </c>
      <c r="S283" s="579">
        <v>3.4</v>
      </c>
      <c r="T283" s="579">
        <v>3.4</v>
      </c>
      <c r="U283" s="579">
        <v>3.4</v>
      </c>
      <c r="V283" s="579">
        <v>3.4</v>
      </c>
      <c r="W283" s="579">
        <v>3.4</v>
      </c>
      <c r="X283" s="579">
        <v>3.4</v>
      </c>
      <c r="Y283" s="579">
        <v>3.4</v>
      </c>
      <c r="Z283" s="579">
        <v>3.4</v>
      </c>
      <c r="AA283" s="579">
        <v>3.4</v>
      </c>
      <c r="AB283" s="579">
        <v>3.4</v>
      </c>
      <c r="AC283" s="579">
        <v>3.4</v>
      </c>
      <c r="AD283" s="579">
        <v>3.4</v>
      </c>
      <c r="AE283" s="579">
        <v>3.4</v>
      </c>
      <c r="AF283" s="579">
        <v>3.4</v>
      </c>
      <c r="AG283" s="579">
        <v>3.4</v>
      </c>
      <c r="AH283" s="579">
        <v>3.4</v>
      </c>
      <c r="AI283" s="579">
        <v>3.4</v>
      </c>
      <c r="AJ283" s="579">
        <v>3.4</v>
      </c>
      <c r="AK283" s="557">
        <f>AVERAGE(AD283:AE283)</f>
        <v>3.4</v>
      </c>
      <c r="AL283" s="498"/>
      <c r="AM283" s="498"/>
      <c r="AN283" s="27"/>
      <c r="AO283" s="17"/>
      <c r="AP283" s="9"/>
      <c r="AQ283" s="9"/>
      <c r="AR283" s="9"/>
    </row>
    <row r="284" spans="1:44" customFormat="1" ht="12" customHeight="1" outlineLevel="1" x14ac:dyDescent="0.25">
      <c r="A284" s="7"/>
      <c r="B284" s="8"/>
      <c r="C284" s="18"/>
      <c r="D284" s="18"/>
      <c r="E284" s="18"/>
      <c r="F284" s="24"/>
      <c r="G284" s="509"/>
      <c r="H284" s="509" t="s">
        <v>3206</v>
      </c>
      <c r="I284" s="509"/>
      <c r="J284" s="579">
        <v>0</v>
      </c>
      <c r="K284" s="579">
        <v>0</v>
      </c>
      <c r="L284" s="579">
        <v>0</v>
      </c>
      <c r="M284" s="579">
        <v>0</v>
      </c>
      <c r="N284" s="579">
        <v>0</v>
      </c>
      <c r="O284" s="579">
        <v>0</v>
      </c>
      <c r="P284" s="579">
        <v>0</v>
      </c>
      <c r="Q284" s="579">
        <v>0</v>
      </c>
      <c r="R284" s="579">
        <v>15.4</v>
      </c>
      <c r="S284" s="579">
        <v>15.4</v>
      </c>
      <c r="T284" s="579">
        <v>15.4</v>
      </c>
      <c r="U284" s="579">
        <v>15.4</v>
      </c>
      <c r="V284" s="579">
        <v>15.4</v>
      </c>
      <c r="W284" s="579">
        <v>15.4</v>
      </c>
      <c r="X284" s="579">
        <v>15.4</v>
      </c>
      <c r="Y284" s="579">
        <v>15.4</v>
      </c>
      <c r="Z284" s="579">
        <v>15.4</v>
      </c>
      <c r="AA284" s="579">
        <v>15.4</v>
      </c>
      <c r="AB284" s="579">
        <v>15.4</v>
      </c>
      <c r="AC284" s="579">
        <v>15.4</v>
      </c>
      <c r="AD284" s="579">
        <v>0</v>
      </c>
      <c r="AE284" s="579">
        <v>0</v>
      </c>
      <c r="AF284" s="579">
        <v>0</v>
      </c>
      <c r="AG284" s="579">
        <v>0</v>
      </c>
      <c r="AH284" s="579">
        <v>0</v>
      </c>
      <c r="AI284" s="579">
        <v>0</v>
      </c>
      <c r="AJ284" s="579">
        <v>15.4</v>
      </c>
      <c r="AK284" s="557">
        <f>AVERAGE(AD284:AE284)</f>
        <v>0</v>
      </c>
      <c r="AL284" s="498"/>
      <c r="AM284" s="498"/>
      <c r="AN284" s="27"/>
      <c r="AO284" s="17"/>
      <c r="AP284" s="9"/>
      <c r="AQ284" s="9"/>
      <c r="AR284" s="9"/>
    </row>
    <row r="285" spans="1:44" customFormat="1" ht="12" customHeight="1" outlineLevel="1" x14ac:dyDescent="0.25">
      <c r="A285" s="7"/>
      <c r="B285" s="8"/>
      <c r="C285" s="18"/>
      <c r="D285" s="18"/>
      <c r="E285" s="18"/>
      <c r="F285" s="24"/>
      <c r="G285" s="509"/>
      <c r="H285" s="509" t="s">
        <v>3207</v>
      </c>
      <c r="I285" s="509"/>
      <c r="J285" s="579">
        <v>29.4</v>
      </c>
      <c r="K285" s="579">
        <v>29.4</v>
      </c>
      <c r="L285" s="579">
        <v>29.4</v>
      </c>
      <c r="M285" s="579">
        <v>29.4</v>
      </c>
      <c r="N285" s="579">
        <v>29.4</v>
      </c>
      <c r="O285" s="579">
        <v>29.4</v>
      </c>
      <c r="P285" s="579">
        <v>29.4</v>
      </c>
      <c r="Q285" s="579">
        <v>29.4</v>
      </c>
      <c r="R285" s="579">
        <v>29.4</v>
      </c>
      <c r="S285" s="579">
        <v>29.4</v>
      </c>
      <c r="T285" s="579">
        <v>29.4</v>
      </c>
      <c r="U285" s="579">
        <v>29.4</v>
      </c>
      <c r="V285" s="579">
        <v>29.4</v>
      </c>
      <c r="W285" s="579">
        <v>29.4</v>
      </c>
      <c r="X285" s="579">
        <v>29.4</v>
      </c>
      <c r="Y285" s="579">
        <v>29.4</v>
      </c>
      <c r="Z285" s="579">
        <v>29.4</v>
      </c>
      <c r="AA285" s="579">
        <v>29.4</v>
      </c>
      <c r="AB285" s="579">
        <v>29.4</v>
      </c>
      <c r="AC285" s="579">
        <v>29.4</v>
      </c>
      <c r="AD285" s="579">
        <v>29.4</v>
      </c>
      <c r="AE285" s="579">
        <v>29.4</v>
      </c>
      <c r="AF285" s="579">
        <v>29.4</v>
      </c>
      <c r="AG285" s="579">
        <v>29.4</v>
      </c>
      <c r="AH285" s="579">
        <v>29.4</v>
      </c>
      <c r="AI285" s="579">
        <v>29.4</v>
      </c>
      <c r="AJ285" s="579">
        <v>29.4</v>
      </c>
      <c r="AK285" s="557">
        <f>AVERAGE(AD285:AE285)</f>
        <v>29.4</v>
      </c>
      <c r="AL285" s="510"/>
      <c r="AM285" s="510"/>
      <c r="AN285" s="27"/>
      <c r="AO285" s="17"/>
      <c r="AP285" s="9"/>
      <c r="AQ285" s="9"/>
      <c r="AR285" s="9"/>
    </row>
    <row r="286" spans="1:44" customFormat="1" ht="12" customHeight="1" outlineLevel="1" x14ac:dyDescent="0.25">
      <c r="A286" s="7"/>
      <c r="B286" s="8"/>
      <c r="C286" s="18"/>
      <c r="D286" s="18"/>
      <c r="E286" s="18"/>
      <c r="F286" s="24"/>
      <c r="G286" s="509"/>
      <c r="H286" s="509" t="s">
        <v>3208</v>
      </c>
      <c r="I286" s="509"/>
      <c r="J286" s="579">
        <v>13.1</v>
      </c>
      <c r="K286" s="579">
        <v>13.1</v>
      </c>
      <c r="L286" s="579">
        <v>13.1</v>
      </c>
      <c r="M286" s="579">
        <v>13.1</v>
      </c>
      <c r="N286" s="579">
        <v>13.1</v>
      </c>
      <c r="O286" s="579">
        <v>13.1</v>
      </c>
      <c r="P286" s="579">
        <v>13.1</v>
      </c>
      <c r="Q286" s="579">
        <v>13.1</v>
      </c>
      <c r="R286" s="579">
        <v>13.1</v>
      </c>
      <c r="S286" s="579">
        <v>13.1</v>
      </c>
      <c r="T286" s="579">
        <v>13.1</v>
      </c>
      <c r="U286" s="579">
        <v>13.1</v>
      </c>
      <c r="V286" s="579">
        <v>13.1</v>
      </c>
      <c r="W286" s="579">
        <v>13.1</v>
      </c>
      <c r="X286" s="579">
        <v>13.1</v>
      </c>
      <c r="Y286" s="579">
        <v>13.1</v>
      </c>
      <c r="Z286" s="579">
        <v>13.1</v>
      </c>
      <c r="AA286" s="579">
        <v>13.1</v>
      </c>
      <c r="AB286" s="579">
        <v>13.1</v>
      </c>
      <c r="AC286" s="579">
        <v>13.1</v>
      </c>
      <c r="AD286" s="579">
        <v>13.1</v>
      </c>
      <c r="AE286" s="579">
        <v>13.1</v>
      </c>
      <c r="AF286" s="579">
        <v>13.1</v>
      </c>
      <c r="AG286" s="579">
        <v>13.1</v>
      </c>
      <c r="AH286" s="579">
        <v>13.1</v>
      </c>
      <c r="AI286" s="579">
        <v>13.1</v>
      </c>
      <c r="AJ286" s="579">
        <v>13.1</v>
      </c>
      <c r="AK286" s="557">
        <f>AVERAGE(AD286:AE286)</f>
        <v>13.1</v>
      </c>
      <c r="AL286" s="497"/>
      <c r="AM286" s="497"/>
      <c r="AN286" s="27"/>
      <c r="AO286" s="17"/>
      <c r="AP286" s="9"/>
      <c r="AQ286" s="9"/>
      <c r="AR286" s="9"/>
    </row>
    <row r="287" spans="1:44" customFormat="1" ht="12" customHeight="1" outlineLevel="1" x14ac:dyDescent="0.25">
      <c r="A287" s="7"/>
      <c r="B287" s="8"/>
      <c r="C287" s="18"/>
      <c r="D287" s="18"/>
      <c r="E287" s="18"/>
      <c r="F287" s="24"/>
      <c r="G287" s="509"/>
      <c r="H287" s="509" t="s">
        <v>3209</v>
      </c>
      <c r="I287" s="509"/>
      <c r="J287" s="579">
        <v>21.25</v>
      </c>
      <c r="K287" s="579">
        <v>21.25</v>
      </c>
      <c r="L287" s="579">
        <v>21.25</v>
      </c>
      <c r="M287" s="579">
        <v>21.25</v>
      </c>
      <c r="N287" s="579">
        <v>21.25</v>
      </c>
      <c r="O287" s="579">
        <v>21.25</v>
      </c>
      <c r="P287" s="579">
        <v>21.25</v>
      </c>
      <c r="Q287" s="579">
        <v>21.25</v>
      </c>
      <c r="R287" s="579">
        <v>21.25</v>
      </c>
      <c r="S287" s="579">
        <v>21.25</v>
      </c>
      <c r="T287" s="579">
        <v>21.25</v>
      </c>
      <c r="U287" s="579">
        <v>21.25</v>
      </c>
      <c r="V287" s="579">
        <v>21.25</v>
      </c>
      <c r="W287" s="579">
        <v>21.25</v>
      </c>
      <c r="X287" s="579">
        <v>21.25</v>
      </c>
      <c r="Y287" s="579">
        <v>21.25</v>
      </c>
      <c r="Z287" s="579">
        <v>21.25</v>
      </c>
      <c r="AA287" s="579">
        <v>21.25</v>
      </c>
      <c r="AB287" s="579">
        <v>21.25</v>
      </c>
      <c r="AC287" s="579">
        <v>21.25</v>
      </c>
      <c r="AD287" s="579">
        <v>21.25</v>
      </c>
      <c r="AE287" s="579">
        <v>21.25</v>
      </c>
      <c r="AF287" s="579">
        <v>21.25</v>
      </c>
      <c r="AG287" s="579">
        <v>21.25</v>
      </c>
      <c r="AH287" s="579">
        <v>21.25</v>
      </c>
      <c r="AI287" s="579">
        <v>21.25</v>
      </c>
      <c r="AJ287" s="579">
        <v>21.25</v>
      </c>
      <c r="AK287" s="557">
        <f>AVERAGE(AD287:AE287)</f>
        <v>21.25</v>
      </c>
      <c r="AL287" s="498"/>
      <c r="AM287" s="498"/>
      <c r="AN287" s="27"/>
      <c r="AO287" s="17"/>
      <c r="AP287" s="9"/>
      <c r="AQ287" s="9"/>
      <c r="AR287" s="9"/>
    </row>
    <row r="288" spans="1:44" customFormat="1" ht="12" customHeight="1" outlineLevel="1" x14ac:dyDescent="0.25">
      <c r="A288" s="7"/>
      <c r="B288" s="8"/>
      <c r="C288" s="18"/>
      <c r="D288" s="18"/>
      <c r="E288" s="18"/>
      <c r="F288" s="24"/>
      <c r="G288" s="509"/>
      <c r="H288" s="509"/>
      <c r="I288" s="509"/>
      <c r="J288" s="498"/>
      <c r="K288" s="498"/>
      <c r="L288" s="498"/>
      <c r="M288" s="498"/>
      <c r="N288" s="498"/>
      <c r="O288" s="498"/>
      <c r="P288" s="498"/>
      <c r="Q288" s="498"/>
      <c r="R288" s="498"/>
      <c r="S288" s="498"/>
      <c r="T288" s="498"/>
      <c r="U288" s="498"/>
      <c r="V288" s="498"/>
      <c r="W288" s="498"/>
      <c r="X288" s="498"/>
      <c r="Y288" s="498"/>
      <c r="Z288" s="498"/>
      <c r="AA288" s="498"/>
      <c r="AB288" s="498"/>
      <c r="AC288" s="498"/>
      <c r="AD288" s="498"/>
      <c r="AE288" s="498"/>
      <c r="AF288" s="498"/>
      <c r="AG288" s="498"/>
      <c r="AH288" s="498"/>
      <c r="AI288" s="498"/>
      <c r="AJ288" s="498"/>
      <c r="AK288" s="498"/>
      <c r="AL288" s="498"/>
      <c r="AM288" s="498"/>
      <c r="AN288" s="27"/>
      <c r="AO288" s="17"/>
      <c r="AP288" s="9"/>
      <c r="AQ288" s="9"/>
      <c r="AR288" s="9"/>
    </row>
    <row r="289" spans="1:44" customFormat="1" ht="12" customHeight="1" outlineLevel="1" x14ac:dyDescent="0.25">
      <c r="A289" s="7"/>
      <c r="B289" s="8"/>
      <c r="C289" s="18"/>
      <c r="D289" s="18"/>
      <c r="E289" s="18"/>
      <c r="F289" s="24"/>
      <c r="G289" s="25"/>
      <c r="H289" s="28"/>
      <c r="I289" s="509"/>
      <c r="J289" s="498"/>
      <c r="K289" s="498"/>
      <c r="L289" s="498"/>
      <c r="M289" s="498"/>
      <c r="N289" s="498"/>
      <c r="O289" s="498"/>
      <c r="P289" s="498"/>
      <c r="Q289" s="498"/>
      <c r="R289" s="498"/>
      <c r="S289" s="498"/>
      <c r="T289" s="498"/>
      <c r="U289" s="498"/>
      <c r="V289" s="498"/>
      <c r="W289" s="498"/>
      <c r="X289" s="498"/>
      <c r="Y289" s="498"/>
      <c r="Z289" s="498"/>
      <c r="AA289" s="498"/>
      <c r="AB289" s="498"/>
      <c r="AC289" s="498"/>
      <c r="AD289" s="498"/>
      <c r="AE289" s="498"/>
      <c r="AF289" s="498"/>
      <c r="AG289" s="498"/>
      <c r="AH289" s="498"/>
      <c r="AI289" s="498"/>
      <c r="AJ289" s="498"/>
      <c r="AK289" s="498"/>
      <c r="AL289" s="498"/>
      <c r="AM289" s="498"/>
      <c r="AN289" s="27"/>
      <c r="AO289" s="17"/>
      <c r="AP289" s="9"/>
      <c r="AQ289" s="9"/>
      <c r="AR289" s="9"/>
    </row>
    <row r="290" spans="1:44" customFormat="1" ht="12" customHeight="1" x14ac:dyDescent="0.25">
      <c r="A290" s="7"/>
      <c r="B290" s="8"/>
      <c r="C290" s="18"/>
      <c r="D290" s="18"/>
      <c r="E290" s="18"/>
      <c r="F290" s="24"/>
      <c r="G290" s="553" t="s">
        <v>3210</v>
      </c>
      <c r="H290" s="28"/>
      <c r="I290" s="580"/>
      <c r="J290" s="502"/>
      <c r="K290" s="502"/>
      <c r="L290" s="502"/>
      <c r="M290" s="502"/>
      <c r="N290" s="502"/>
      <c r="O290" s="502"/>
      <c r="P290" s="502"/>
      <c r="Q290" s="502"/>
      <c r="R290" s="502"/>
      <c r="S290" s="502"/>
      <c r="T290" s="502"/>
      <c r="U290" s="502"/>
      <c r="V290" s="502"/>
      <c r="W290" s="502"/>
      <c r="X290" s="502"/>
      <c r="Y290" s="502"/>
      <c r="Z290" s="502"/>
      <c r="AA290" s="502"/>
      <c r="AB290" s="502"/>
      <c r="AC290" s="502"/>
      <c r="AD290" s="502"/>
      <c r="AE290" s="502"/>
      <c r="AF290" s="502"/>
      <c r="AG290" s="502"/>
      <c r="AH290" s="502"/>
      <c r="AI290" s="502"/>
      <c r="AJ290" s="502"/>
      <c r="AK290" s="502"/>
      <c r="AL290" s="498"/>
      <c r="AM290" s="498"/>
      <c r="AN290" s="27"/>
      <c r="AO290" s="17"/>
      <c r="AP290" s="9"/>
      <c r="AQ290" s="9"/>
      <c r="AR290" s="9"/>
    </row>
    <row r="291" spans="1:44" customFormat="1" ht="12" customHeight="1" outlineLevel="1" x14ac:dyDescent="0.25">
      <c r="A291" s="7"/>
      <c r="B291" s="8"/>
      <c r="C291" s="18"/>
      <c r="D291" s="18"/>
      <c r="E291" s="18"/>
      <c r="F291" s="24"/>
      <c r="G291" s="25"/>
      <c r="H291" s="28" t="s">
        <v>2385</v>
      </c>
      <c r="I291" s="580"/>
      <c r="J291" s="581">
        <v>1500</v>
      </c>
      <c r="K291" s="581">
        <v>1500</v>
      </c>
      <c r="L291" s="581">
        <v>1500</v>
      </c>
      <c r="M291" s="581">
        <v>1500</v>
      </c>
      <c r="N291" s="581">
        <v>1500</v>
      </c>
      <c r="O291" s="581">
        <v>1500</v>
      </c>
      <c r="P291" s="581">
        <v>1500</v>
      </c>
      <c r="Q291" s="581">
        <v>1500</v>
      </c>
      <c r="R291" s="581">
        <v>1500</v>
      </c>
      <c r="S291" s="581">
        <v>1500</v>
      </c>
      <c r="T291" s="581">
        <v>1500</v>
      </c>
      <c r="U291" s="581">
        <v>1500</v>
      </c>
      <c r="V291" s="581">
        <v>1500</v>
      </c>
      <c r="W291" s="581">
        <v>1500</v>
      </c>
      <c r="X291" s="581">
        <v>1500</v>
      </c>
      <c r="Y291" s="581">
        <v>1500</v>
      </c>
      <c r="Z291" s="581">
        <v>1500</v>
      </c>
      <c r="AA291" s="581">
        <v>1500</v>
      </c>
      <c r="AB291" s="581">
        <v>1500</v>
      </c>
      <c r="AC291" s="581">
        <v>1500</v>
      </c>
      <c r="AD291" s="581">
        <v>3000</v>
      </c>
      <c r="AE291" s="581">
        <v>3000</v>
      </c>
      <c r="AF291" s="581">
        <v>3000</v>
      </c>
      <c r="AG291" s="581">
        <v>3000</v>
      </c>
      <c r="AH291" s="581">
        <v>3000</v>
      </c>
      <c r="AI291" s="581">
        <v>3000</v>
      </c>
      <c r="AJ291" s="581">
        <v>1500</v>
      </c>
      <c r="AK291" s="581">
        <v>3000</v>
      </c>
      <c r="AL291" s="498"/>
      <c r="AM291" s="498"/>
      <c r="AN291" s="27"/>
      <c r="AO291" s="17"/>
      <c r="AP291" s="9"/>
      <c r="AQ291" s="498" t="s">
        <v>3211</v>
      </c>
      <c r="AR291" s="9"/>
    </row>
    <row r="292" spans="1:44" customFormat="1" ht="12" customHeight="1" outlineLevel="1" x14ac:dyDescent="0.25">
      <c r="A292" s="7"/>
      <c r="B292" s="8"/>
      <c r="C292" s="18"/>
      <c r="D292" s="18"/>
      <c r="E292" s="18"/>
      <c r="F292" s="24"/>
      <c r="G292" s="25"/>
      <c r="H292" s="41" t="s">
        <v>3212</v>
      </c>
      <c r="I292" s="582" t="s">
        <v>3213</v>
      </c>
      <c r="J292" s="581">
        <v>0</v>
      </c>
      <c r="K292" s="581">
        <v>0</v>
      </c>
      <c r="L292" s="581">
        <v>0</v>
      </c>
      <c r="M292" s="581">
        <v>0</v>
      </c>
      <c r="N292" s="581">
        <v>0</v>
      </c>
      <c r="O292" s="581">
        <v>0</v>
      </c>
      <c r="P292" s="581">
        <v>0</v>
      </c>
      <c r="Q292" s="581">
        <v>0</v>
      </c>
      <c r="R292" s="581">
        <v>0.25</v>
      </c>
      <c r="S292" s="581">
        <v>0.25</v>
      </c>
      <c r="T292" s="581">
        <v>0.25</v>
      </c>
      <c r="U292" s="581">
        <v>0.25</v>
      </c>
      <c r="V292" s="581">
        <v>0.25</v>
      </c>
      <c r="W292" s="581">
        <v>0.25</v>
      </c>
      <c r="X292" s="581">
        <v>0.32</v>
      </c>
      <c r="Y292" s="581">
        <v>0.32</v>
      </c>
      <c r="Z292" s="581">
        <v>0.25</v>
      </c>
      <c r="AA292" s="581">
        <v>0.25</v>
      </c>
      <c r="AB292" s="581">
        <v>0.17</v>
      </c>
      <c r="AC292" s="581">
        <v>0.17</v>
      </c>
      <c r="AD292" s="581">
        <v>0</v>
      </c>
      <c r="AE292" s="581">
        <v>0</v>
      </c>
      <c r="AF292" s="581">
        <v>0</v>
      </c>
      <c r="AG292" s="581">
        <v>0</v>
      </c>
      <c r="AH292" s="581">
        <v>0</v>
      </c>
      <c r="AI292" s="581">
        <v>0</v>
      </c>
      <c r="AJ292" s="581">
        <v>0.25</v>
      </c>
      <c r="AK292" s="581">
        <v>0</v>
      </c>
      <c r="AL292" s="498"/>
      <c r="AM292" s="498"/>
      <c r="AN292" s="27"/>
      <c r="AO292" s="17"/>
      <c r="AP292" s="9"/>
      <c r="AQ292" s="583">
        <f>AI209</f>
        <v>45250</v>
      </c>
      <c r="AR292" s="9"/>
    </row>
    <row r="293" spans="1:44" customFormat="1" ht="12" customHeight="1" outlineLevel="1" x14ac:dyDescent="0.25">
      <c r="A293" s="7"/>
      <c r="B293" s="8"/>
      <c r="C293" s="18"/>
      <c r="D293" s="18"/>
      <c r="E293" s="18"/>
      <c r="F293" s="24"/>
      <c r="G293" s="25"/>
      <c r="H293" s="28"/>
      <c r="I293" s="582" t="s">
        <v>3214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4">
        <f>300/919/7</f>
        <v>4.6634540649774604E-2</v>
      </c>
      <c r="AH293" s="584">
        <f>300/746/7</f>
        <v>5.7449253159708925E-2</v>
      </c>
      <c r="AI293" s="581">
        <v>0</v>
      </c>
      <c r="AJ293" s="581">
        <v>0</v>
      </c>
      <c r="AK293" s="581">
        <v>0</v>
      </c>
      <c r="AL293" s="498"/>
      <c r="AM293" s="498"/>
      <c r="AN293" s="27"/>
      <c r="AO293" s="17"/>
      <c r="AP293" s="9"/>
      <c r="AQ293" s="583">
        <f>AQ292+7</f>
        <v>45257</v>
      </c>
      <c r="AR293" s="9"/>
    </row>
    <row r="294" spans="1:44" customFormat="1" ht="12" customHeight="1" outlineLevel="1" x14ac:dyDescent="0.25">
      <c r="A294" s="7"/>
      <c r="B294" s="8"/>
      <c r="C294" s="18"/>
      <c r="D294" s="18"/>
      <c r="E294" s="18"/>
      <c r="F294" s="24"/>
      <c r="G294" s="25"/>
      <c r="H294" s="28"/>
      <c r="I294" s="582" t="s">
        <v>3215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ref="AH294" si="23">300/746/7</f>
        <v>5.7449253159708925E-2</v>
      </c>
      <c r="AI294" s="581">
        <v>0</v>
      </c>
      <c r="AJ294" s="581">
        <v>0</v>
      </c>
      <c r="AK294" s="581">
        <v>0</v>
      </c>
      <c r="AL294" s="498"/>
      <c r="AM294" s="498"/>
      <c r="AN294" s="27"/>
      <c r="AO294" s="17"/>
      <c r="AP294" s="9"/>
      <c r="AQ294" s="583">
        <f t="shared" ref="AQ294:AQ307" si="24">AQ293+7</f>
        <v>45264</v>
      </c>
      <c r="AR294" s="9"/>
    </row>
    <row r="295" spans="1:44" customFormat="1" ht="12" customHeight="1" outlineLevel="1" x14ac:dyDescent="0.25">
      <c r="A295" s="7"/>
      <c r="B295" s="8"/>
      <c r="C295" s="18"/>
      <c r="D295" s="18"/>
      <c r="E295" s="18"/>
      <c r="F295" s="24"/>
      <c r="G295" s="25"/>
      <c r="H295" s="28"/>
      <c r="I295" s="582" t="s">
        <v>3216</v>
      </c>
      <c r="J295" s="581">
        <v>0</v>
      </c>
      <c r="K295" s="581">
        <v>0</v>
      </c>
      <c r="L295" s="581">
        <v>0</v>
      </c>
      <c r="M295" s="581">
        <v>0</v>
      </c>
      <c r="N295" s="581">
        <v>0</v>
      </c>
      <c r="O295" s="581">
        <v>0</v>
      </c>
      <c r="P295" s="581">
        <v>0</v>
      </c>
      <c r="Q295" s="581">
        <v>0</v>
      </c>
      <c r="R295" s="581">
        <v>0</v>
      </c>
      <c r="S295" s="581">
        <v>0</v>
      </c>
      <c r="T295" s="581">
        <v>0</v>
      </c>
      <c r="U295" s="581">
        <v>0</v>
      </c>
      <c r="V295" s="581">
        <v>0</v>
      </c>
      <c r="W295" s="581">
        <v>0</v>
      </c>
      <c r="X295" s="581">
        <v>0</v>
      </c>
      <c r="Y295" s="581">
        <v>0</v>
      </c>
      <c r="Z295" s="581">
        <v>0</v>
      </c>
      <c r="AA295" s="581">
        <v>0</v>
      </c>
      <c r="AB295" s="581">
        <v>0</v>
      </c>
      <c r="AC295" s="581">
        <v>0</v>
      </c>
      <c r="AD295" s="581">
        <v>0</v>
      </c>
      <c r="AE295" s="581">
        <v>0</v>
      </c>
      <c r="AF295" s="581">
        <v>0</v>
      </c>
      <c r="AG295" s="584">
        <f>300/919/7</f>
        <v>4.6634540649774604E-2</v>
      </c>
      <c r="AH295" s="584">
        <f>320/746/7</f>
        <v>6.1279203370356188E-2</v>
      </c>
      <c r="AI295" s="581">
        <v>0</v>
      </c>
      <c r="AJ295" s="581">
        <v>0</v>
      </c>
      <c r="AK295" s="581">
        <v>0</v>
      </c>
      <c r="AL295" s="498"/>
      <c r="AM295" s="498"/>
      <c r="AN295" s="27"/>
      <c r="AO295" s="17"/>
      <c r="AP295" s="9"/>
      <c r="AQ295" s="583">
        <f t="shared" si="24"/>
        <v>45271</v>
      </c>
      <c r="AR295" s="9"/>
    </row>
    <row r="296" spans="1:44" customFormat="1" ht="12" customHeight="1" outlineLevel="1" x14ac:dyDescent="0.25">
      <c r="A296" s="7"/>
      <c r="B296" s="8"/>
      <c r="C296" s="18"/>
      <c r="D296" s="18"/>
      <c r="E296" s="18"/>
      <c r="F296" s="24"/>
      <c r="G296" s="25"/>
      <c r="H296" s="28"/>
      <c r="I296" s="582" t="s">
        <v>3217</v>
      </c>
      <c r="J296" s="581">
        <v>0</v>
      </c>
      <c r="K296" s="581">
        <v>0</v>
      </c>
      <c r="L296" s="581">
        <v>0</v>
      </c>
      <c r="M296" s="581">
        <v>0</v>
      </c>
      <c r="N296" s="581">
        <v>0</v>
      </c>
      <c r="O296" s="581">
        <v>0</v>
      </c>
      <c r="P296" s="581">
        <v>0</v>
      </c>
      <c r="Q296" s="581">
        <v>0</v>
      </c>
      <c r="R296" s="581">
        <v>0</v>
      </c>
      <c r="S296" s="581">
        <v>0</v>
      </c>
      <c r="T296" s="581">
        <v>0</v>
      </c>
      <c r="U296" s="581">
        <v>0</v>
      </c>
      <c r="V296" s="581">
        <v>0</v>
      </c>
      <c r="W296" s="581">
        <v>0</v>
      </c>
      <c r="X296" s="581">
        <v>0</v>
      </c>
      <c r="Y296" s="581">
        <v>0</v>
      </c>
      <c r="Z296" s="581">
        <v>0</v>
      </c>
      <c r="AA296" s="581">
        <v>0</v>
      </c>
      <c r="AB296" s="581">
        <v>0</v>
      </c>
      <c r="AC296" s="581">
        <v>0</v>
      </c>
      <c r="AD296" s="581">
        <v>0</v>
      </c>
      <c r="AE296" s="581">
        <v>0</v>
      </c>
      <c r="AF296" s="581">
        <v>0</v>
      </c>
      <c r="AG296" s="584">
        <f>400/919/7</f>
        <v>6.2179387533032801E-2</v>
      </c>
      <c r="AH296" s="584">
        <f>350/746/7</f>
        <v>6.7024128686327081E-2</v>
      </c>
      <c r="AI296" s="584">
        <f>200/294/7</f>
        <v>9.718172983479105E-2</v>
      </c>
      <c r="AJ296" s="581">
        <v>0</v>
      </c>
      <c r="AK296" s="581">
        <v>0</v>
      </c>
      <c r="AL296" s="498"/>
      <c r="AM296" s="498"/>
      <c r="AN296" s="27"/>
      <c r="AO296" s="17"/>
      <c r="AP296" s="9"/>
      <c r="AQ296" s="583">
        <f t="shared" si="24"/>
        <v>45278</v>
      </c>
      <c r="AR296" s="9"/>
    </row>
    <row r="297" spans="1:44" customFormat="1" ht="12" customHeight="1" outlineLevel="1" x14ac:dyDescent="0.25">
      <c r="A297" s="7"/>
      <c r="B297" s="8"/>
      <c r="C297" s="18"/>
      <c r="D297" s="18"/>
      <c r="E297" s="18"/>
      <c r="F297" s="24"/>
      <c r="G297" s="25"/>
      <c r="H297" s="28"/>
      <c r="I297" s="582" t="s">
        <v>3218</v>
      </c>
      <c r="J297" s="581">
        <v>0</v>
      </c>
      <c r="K297" s="581">
        <v>0</v>
      </c>
      <c r="L297" s="581">
        <v>0</v>
      </c>
      <c r="M297" s="581">
        <v>0</v>
      </c>
      <c r="N297" s="581">
        <v>0</v>
      </c>
      <c r="O297" s="581">
        <v>0</v>
      </c>
      <c r="P297" s="581">
        <v>0</v>
      </c>
      <c r="Q297" s="581">
        <v>0</v>
      </c>
      <c r="R297" s="581">
        <v>0</v>
      </c>
      <c r="S297" s="581">
        <v>0</v>
      </c>
      <c r="T297" s="581">
        <v>0</v>
      </c>
      <c r="U297" s="581">
        <v>0</v>
      </c>
      <c r="V297" s="581">
        <v>0</v>
      </c>
      <c r="W297" s="581">
        <v>0</v>
      </c>
      <c r="X297" s="581">
        <v>0</v>
      </c>
      <c r="Y297" s="581">
        <v>0</v>
      </c>
      <c r="Z297" s="581">
        <v>0</v>
      </c>
      <c r="AA297" s="581">
        <v>0</v>
      </c>
      <c r="AB297" s="581">
        <v>0</v>
      </c>
      <c r="AC297" s="581">
        <v>0</v>
      </c>
      <c r="AD297" s="581">
        <v>0</v>
      </c>
      <c r="AE297" s="581">
        <v>0</v>
      </c>
      <c r="AF297" s="581">
        <v>0</v>
      </c>
      <c r="AG297" s="581">
        <v>0</v>
      </c>
      <c r="AH297" s="584">
        <f t="shared" ref="AH297:AH302" si="25">350/746/7</f>
        <v>6.7024128686327081E-2</v>
      </c>
      <c r="AI297" s="581">
        <v>0</v>
      </c>
      <c r="AJ297" s="581">
        <v>0</v>
      </c>
      <c r="AK297" s="581">
        <v>0</v>
      </c>
      <c r="AL297" s="498"/>
      <c r="AM297" s="498"/>
      <c r="AN297" s="27"/>
      <c r="AO297" s="17"/>
      <c r="AP297" s="9"/>
      <c r="AQ297" s="583">
        <f t="shared" si="24"/>
        <v>45285</v>
      </c>
      <c r="AR297" s="9"/>
    </row>
    <row r="298" spans="1:44" customFormat="1" ht="12" customHeight="1" outlineLevel="1" x14ac:dyDescent="0.25">
      <c r="A298" s="7"/>
      <c r="B298" s="8"/>
      <c r="C298" s="18"/>
      <c r="D298" s="18"/>
      <c r="E298" s="18"/>
      <c r="F298" s="24"/>
      <c r="G298" s="25"/>
      <c r="H298" s="28"/>
      <c r="I298" s="582" t="s">
        <v>3219</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1">
        <v>0</v>
      </c>
      <c r="AH298" s="584">
        <f t="shared" si="25"/>
        <v>6.7024128686327081E-2</v>
      </c>
      <c r="AI298" s="581">
        <v>0</v>
      </c>
      <c r="AJ298" s="581">
        <v>0</v>
      </c>
      <c r="AK298" s="581">
        <v>0</v>
      </c>
      <c r="AL298" s="498"/>
      <c r="AM298" s="498"/>
      <c r="AN298" s="27"/>
      <c r="AO298" s="17"/>
      <c r="AP298" s="9"/>
      <c r="AQ298" s="583">
        <f t="shared" si="24"/>
        <v>45292</v>
      </c>
      <c r="AR298" s="9"/>
    </row>
    <row r="299" spans="1:44" customFormat="1" ht="12" customHeight="1" outlineLevel="1" x14ac:dyDescent="0.25">
      <c r="A299" s="7"/>
      <c r="B299" s="8"/>
      <c r="C299" s="18"/>
      <c r="D299" s="18"/>
      <c r="E299" s="18"/>
      <c r="F299" s="24"/>
      <c r="G299" s="25"/>
      <c r="H299" s="28"/>
      <c r="I299" s="582" t="s">
        <v>3220</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si="25"/>
        <v>6.7024128686327081E-2</v>
      </c>
      <c r="AI299" s="581">
        <v>0</v>
      </c>
      <c r="AJ299" s="581">
        <v>0</v>
      </c>
      <c r="AK299" s="581">
        <v>0</v>
      </c>
      <c r="AL299" s="498"/>
      <c r="AM299" s="498"/>
      <c r="AN299" s="27"/>
      <c r="AO299" s="17"/>
      <c r="AP299" s="9"/>
      <c r="AQ299" s="583">
        <f t="shared" si="24"/>
        <v>45299</v>
      </c>
      <c r="AR299" s="9"/>
    </row>
    <row r="300" spans="1:44" customFormat="1" ht="12" customHeight="1" outlineLevel="1" x14ac:dyDescent="0.25">
      <c r="A300" s="7"/>
      <c r="B300" s="8"/>
      <c r="C300" s="18"/>
      <c r="D300" s="18"/>
      <c r="E300" s="18"/>
      <c r="F300" s="24"/>
      <c r="G300" s="25"/>
      <c r="H300" s="28"/>
      <c r="I300" s="582" t="s">
        <v>3221</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1">
        <v>0</v>
      </c>
      <c r="AH300" s="584">
        <f t="shared" si="25"/>
        <v>6.7024128686327081E-2</v>
      </c>
      <c r="AI300" s="581">
        <v>0</v>
      </c>
      <c r="AJ300" s="581">
        <v>0</v>
      </c>
      <c r="AK300" s="581">
        <v>0</v>
      </c>
      <c r="AL300" s="498"/>
      <c r="AM300" s="498"/>
      <c r="AN300" s="27"/>
      <c r="AO300" s="17"/>
      <c r="AP300" s="9"/>
      <c r="AQ300" s="583">
        <f t="shared" si="24"/>
        <v>45306</v>
      </c>
      <c r="AR300" s="9"/>
    </row>
    <row r="301" spans="1:44" customFormat="1" ht="12" customHeight="1" outlineLevel="1" x14ac:dyDescent="0.25">
      <c r="A301" s="7"/>
      <c r="B301" s="8"/>
      <c r="C301" s="18"/>
      <c r="D301" s="18"/>
      <c r="E301" s="18"/>
      <c r="F301" s="24"/>
      <c r="G301" s="25"/>
      <c r="H301" s="28"/>
      <c r="I301" s="582" t="s">
        <v>3222</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1">
        <v>0</v>
      </c>
      <c r="AH301" s="584">
        <f t="shared" si="25"/>
        <v>6.7024128686327081E-2</v>
      </c>
      <c r="AI301" s="581">
        <v>0</v>
      </c>
      <c r="AJ301" s="581">
        <v>0</v>
      </c>
      <c r="AK301" s="581">
        <v>0</v>
      </c>
      <c r="AL301" s="498"/>
      <c r="AM301" s="498"/>
      <c r="AN301" s="27"/>
      <c r="AO301" s="17"/>
      <c r="AP301" s="9"/>
      <c r="AQ301" s="583">
        <f t="shared" si="24"/>
        <v>45313</v>
      </c>
      <c r="AR301" s="9"/>
    </row>
    <row r="302" spans="1:44" customFormat="1" ht="12" customHeight="1" outlineLevel="1" x14ac:dyDescent="0.25">
      <c r="A302" s="7"/>
      <c r="B302" s="8"/>
      <c r="C302" s="18"/>
      <c r="D302" s="18"/>
      <c r="E302" s="18"/>
      <c r="F302" s="24"/>
      <c r="G302" s="25"/>
      <c r="H302" s="28"/>
      <c r="I302" s="582" t="s">
        <v>3223</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si="25"/>
        <v>6.7024128686327081E-2</v>
      </c>
      <c r="AI302" s="581">
        <v>0</v>
      </c>
      <c r="AJ302" s="581">
        <v>0</v>
      </c>
      <c r="AK302" s="581">
        <v>0</v>
      </c>
      <c r="AL302" s="498"/>
      <c r="AM302" s="498"/>
      <c r="AN302" s="27"/>
      <c r="AO302" s="17"/>
      <c r="AP302" s="9"/>
      <c r="AQ302" s="583">
        <f t="shared" si="24"/>
        <v>45320</v>
      </c>
      <c r="AR302" s="9"/>
    </row>
    <row r="303" spans="1:44" customFormat="1" ht="12" customHeight="1" outlineLevel="1" x14ac:dyDescent="0.25">
      <c r="A303" s="7"/>
      <c r="B303" s="8"/>
      <c r="C303" s="18"/>
      <c r="D303" s="18"/>
      <c r="E303" s="18"/>
      <c r="F303" s="24"/>
      <c r="G303" s="25"/>
      <c r="H303" s="28"/>
      <c r="I303" s="582" t="s">
        <v>3224</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4">
        <f>400/919/7</f>
        <v>6.2179387533032801E-2</v>
      </c>
      <c r="AH303" s="584">
        <f>400/746/7</f>
        <v>7.6599004212945229E-2</v>
      </c>
      <c r="AI303" s="584">
        <f>200/294/7</f>
        <v>9.718172983479105E-2</v>
      </c>
      <c r="AJ303" s="581">
        <v>0</v>
      </c>
      <c r="AK303" s="581">
        <v>0</v>
      </c>
      <c r="AL303" s="498"/>
      <c r="AM303" s="498"/>
      <c r="AN303" s="27"/>
      <c r="AO303" s="17"/>
      <c r="AP303" s="9"/>
      <c r="AQ303" s="583">
        <f t="shared" si="24"/>
        <v>45327</v>
      </c>
      <c r="AR303" s="9"/>
    </row>
    <row r="304" spans="1:44" customFormat="1" ht="12" customHeight="1" outlineLevel="1" x14ac:dyDescent="0.25">
      <c r="A304" s="7"/>
      <c r="B304" s="8"/>
      <c r="C304" s="18"/>
      <c r="D304" s="18"/>
      <c r="E304" s="18"/>
      <c r="F304" s="24"/>
      <c r="G304" s="25"/>
      <c r="H304" s="28"/>
      <c r="I304" s="582" t="s">
        <v>3225</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ref="AH304:AH311" si="26">400/746/7</f>
        <v>7.6599004212945229E-2</v>
      </c>
      <c r="AI304" s="581">
        <v>0</v>
      </c>
      <c r="AJ304" s="581">
        <v>0</v>
      </c>
      <c r="AK304" s="581">
        <v>0</v>
      </c>
      <c r="AL304" s="498"/>
      <c r="AM304" s="498"/>
      <c r="AN304" s="27"/>
      <c r="AO304" s="17"/>
      <c r="AP304" s="9"/>
      <c r="AQ304" s="583">
        <f t="shared" si="24"/>
        <v>45334</v>
      </c>
      <c r="AR304" s="9"/>
    </row>
    <row r="305" spans="1:44" customFormat="1" ht="12" customHeight="1" outlineLevel="1" x14ac:dyDescent="0.25">
      <c r="A305" s="7"/>
      <c r="B305" s="8"/>
      <c r="C305" s="18"/>
      <c r="D305" s="18"/>
      <c r="E305" s="18"/>
      <c r="F305" s="24"/>
      <c r="G305" s="25"/>
      <c r="H305" s="28"/>
      <c r="I305" s="582" t="s">
        <v>3226</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6"/>
        <v>7.6599004212945229E-2</v>
      </c>
      <c r="AI305" s="581">
        <v>0</v>
      </c>
      <c r="AJ305" s="581">
        <v>0</v>
      </c>
      <c r="AK305" s="581">
        <v>0</v>
      </c>
      <c r="AL305" s="498"/>
      <c r="AM305" s="498"/>
      <c r="AN305" s="27"/>
      <c r="AO305" s="17"/>
      <c r="AP305" s="9"/>
      <c r="AQ305" s="583">
        <f t="shared" si="24"/>
        <v>45341</v>
      </c>
      <c r="AR305" s="9"/>
    </row>
    <row r="306" spans="1:44" customFormat="1" ht="12" customHeight="1" outlineLevel="1" x14ac:dyDescent="0.25">
      <c r="A306" s="7"/>
      <c r="B306" s="8"/>
      <c r="C306" s="18"/>
      <c r="D306" s="18"/>
      <c r="E306" s="18"/>
      <c r="F306" s="24"/>
      <c r="G306" s="25"/>
      <c r="H306" s="28"/>
      <c r="I306" s="582" t="s">
        <v>3227</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6"/>
        <v>7.6599004212945229E-2</v>
      </c>
      <c r="AI306" s="581">
        <v>0</v>
      </c>
      <c r="AJ306" s="581">
        <v>0</v>
      </c>
      <c r="AK306" s="581">
        <v>0</v>
      </c>
      <c r="AL306" s="498"/>
      <c r="AM306" s="498"/>
      <c r="AN306" s="27"/>
      <c r="AO306" s="17"/>
      <c r="AP306" s="9"/>
      <c r="AQ306" s="583">
        <f t="shared" si="24"/>
        <v>45348</v>
      </c>
      <c r="AR306" s="9"/>
    </row>
    <row r="307" spans="1:44" customFormat="1" ht="12" customHeight="1" outlineLevel="1" x14ac:dyDescent="0.25">
      <c r="A307" s="7"/>
      <c r="B307" s="8"/>
      <c r="C307" s="18"/>
      <c r="D307" s="18"/>
      <c r="E307" s="18"/>
      <c r="F307" s="24"/>
      <c r="G307" s="25"/>
      <c r="H307" s="28"/>
      <c r="I307" s="582" t="s">
        <v>3228</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6"/>
        <v>7.6599004212945229E-2</v>
      </c>
      <c r="AI307" s="581">
        <v>0</v>
      </c>
      <c r="AJ307" s="581">
        <v>0</v>
      </c>
      <c r="AK307" s="581">
        <v>0</v>
      </c>
      <c r="AL307" s="498"/>
      <c r="AM307" s="498"/>
      <c r="AN307" s="27"/>
      <c r="AO307" s="17"/>
      <c r="AP307" s="9"/>
      <c r="AQ307" s="583">
        <f t="shared" si="24"/>
        <v>45355</v>
      </c>
      <c r="AR307" s="9"/>
    </row>
    <row r="308" spans="1:44" customFormat="1" ht="12" customHeight="1" outlineLevel="1" x14ac:dyDescent="0.25">
      <c r="A308" s="7"/>
      <c r="B308" s="8"/>
      <c r="C308" s="18"/>
      <c r="D308" s="18"/>
      <c r="E308" s="18"/>
      <c r="F308" s="24"/>
      <c r="G308" s="25"/>
      <c r="H308" s="28"/>
      <c r="I308" s="582" t="s">
        <v>3229</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1">
        <v>0</v>
      </c>
      <c r="AH308" s="584">
        <f t="shared" si="26"/>
        <v>7.6599004212945229E-2</v>
      </c>
      <c r="AI308" s="581">
        <v>0</v>
      </c>
      <c r="AJ308" s="581">
        <v>0</v>
      </c>
      <c r="AK308" s="581">
        <v>0</v>
      </c>
      <c r="AL308" s="498"/>
      <c r="AM308" s="498"/>
      <c r="AN308" s="27"/>
      <c r="AO308" s="17"/>
      <c r="AP308" s="9"/>
      <c r="AQ308" s="583">
        <f t="shared" ref="AQ308:AQ310" si="27">AQ304+7</f>
        <v>45341</v>
      </c>
      <c r="AR308" s="9"/>
    </row>
    <row r="309" spans="1:44" customFormat="1" ht="12" customHeight="1" outlineLevel="1" x14ac:dyDescent="0.25">
      <c r="A309" s="7"/>
      <c r="B309" s="8"/>
      <c r="C309" s="18"/>
      <c r="D309" s="18"/>
      <c r="E309" s="18"/>
      <c r="F309" s="24"/>
      <c r="G309" s="25"/>
      <c r="H309" s="28"/>
      <c r="I309" s="582" t="s">
        <v>3230</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si="26"/>
        <v>7.6599004212945229E-2</v>
      </c>
      <c r="AI309" s="581">
        <v>0</v>
      </c>
      <c r="AJ309" s="581">
        <v>0</v>
      </c>
      <c r="AK309" s="581">
        <v>0</v>
      </c>
      <c r="AL309" s="498"/>
      <c r="AM309" s="498"/>
      <c r="AN309" s="27"/>
      <c r="AO309" s="17"/>
      <c r="AP309" s="9"/>
      <c r="AQ309" s="583">
        <f t="shared" si="27"/>
        <v>45348</v>
      </c>
      <c r="AR309" s="9"/>
    </row>
    <row r="310" spans="1:44" customFormat="1" ht="12" customHeight="1" outlineLevel="1" x14ac:dyDescent="0.25">
      <c r="A310" s="7"/>
      <c r="B310" s="8"/>
      <c r="C310" s="18"/>
      <c r="D310" s="18"/>
      <c r="E310" s="18"/>
      <c r="F310" s="24"/>
      <c r="G310" s="25"/>
      <c r="H310" s="28"/>
      <c r="I310" s="582" t="s">
        <v>3231</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6"/>
        <v>7.6599004212945229E-2</v>
      </c>
      <c r="AI310" s="581">
        <v>0</v>
      </c>
      <c r="AJ310" s="581">
        <v>0</v>
      </c>
      <c r="AK310" s="581">
        <v>0</v>
      </c>
      <c r="AL310" s="498"/>
      <c r="AM310" s="498"/>
      <c r="AN310" s="27"/>
      <c r="AO310" s="17"/>
      <c r="AP310" s="9"/>
      <c r="AQ310" s="583">
        <f t="shared" si="27"/>
        <v>45355</v>
      </c>
      <c r="AR310" s="9"/>
    </row>
    <row r="311" spans="1:44" customFormat="1" ht="12" customHeight="1" outlineLevel="1" x14ac:dyDescent="0.25">
      <c r="A311" s="7"/>
      <c r="B311" s="8"/>
      <c r="C311" s="18"/>
      <c r="D311" s="18"/>
      <c r="E311" s="18"/>
      <c r="F311" s="24"/>
      <c r="G311" s="25"/>
      <c r="H311" s="28"/>
      <c r="I311" s="582" t="s">
        <v>3232</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6"/>
        <v>7.6599004212945229E-2</v>
      </c>
      <c r="AI311" s="581">
        <v>0</v>
      </c>
      <c r="AJ311" s="581">
        <v>0</v>
      </c>
      <c r="AK311" s="581">
        <v>0</v>
      </c>
      <c r="AL311" s="498"/>
      <c r="AM311" s="498"/>
      <c r="AN311" s="27"/>
      <c r="AO311" s="17"/>
      <c r="AP311" s="9"/>
      <c r="AQ311" s="583">
        <f>AQ307+7</f>
        <v>45362</v>
      </c>
      <c r="AR311" s="9"/>
    </row>
    <row r="312" spans="1:44" customFormat="1" ht="12" customHeight="1" outlineLevel="1" x14ac:dyDescent="0.25">
      <c r="A312" s="7"/>
      <c r="B312" s="8"/>
      <c r="C312" s="18"/>
      <c r="D312" s="18"/>
      <c r="E312" s="18"/>
      <c r="F312" s="24"/>
      <c r="G312" s="25"/>
      <c r="H312" s="28"/>
      <c r="I312" s="580"/>
      <c r="J312" s="502"/>
      <c r="K312" s="498"/>
      <c r="L312" s="498"/>
      <c r="M312" s="498"/>
      <c r="N312" s="498"/>
      <c r="O312" s="498"/>
      <c r="P312" s="498"/>
      <c r="Q312" s="498"/>
      <c r="R312" s="498"/>
      <c r="S312" s="498"/>
      <c r="T312" s="498"/>
      <c r="U312" s="498"/>
      <c r="V312" s="498"/>
      <c r="W312" s="498"/>
      <c r="X312" s="498"/>
      <c r="Y312" s="498"/>
      <c r="Z312" s="498"/>
      <c r="AA312" s="498"/>
      <c r="AB312" s="498"/>
      <c r="AC312" s="498"/>
      <c r="AD312" s="498"/>
      <c r="AE312" s="498"/>
      <c r="AF312" s="498"/>
      <c r="AG312" s="498"/>
      <c r="AH312" s="498"/>
      <c r="AI312" s="498"/>
      <c r="AJ312" s="498"/>
      <c r="AK312" s="498"/>
      <c r="AL312" s="498"/>
      <c r="AM312" s="498"/>
      <c r="AN312" s="27"/>
      <c r="AO312" s="17"/>
      <c r="AP312" s="9"/>
      <c r="AQ312" s="9"/>
      <c r="AR312" s="9"/>
    </row>
    <row r="313" spans="1:44" customFormat="1" ht="12" customHeight="1" outlineLevel="1" x14ac:dyDescent="0.25">
      <c r="A313" s="7"/>
      <c r="B313" s="8"/>
      <c r="C313" s="18"/>
      <c r="D313" s="18"/>
      <c r="E313" s="18"/>
      <c r="F313" s="24"/>
      <c r="G313" s="25"/>
      <c r="H313" s="28"/>
      <c r="I313" s="580"/>
      <c r="J313" s="502"/>
      <c r="K313" s="498"/>
      <c r="L313" s="498"/>
      <c r="M313" s="498"/>
      <c r="N313" s="498"/>
      <c r="O313" s="498"/>
      <c r="P313" s="498"/>
      <c r="Q313" s="498"/>
      <c r="R313" s="498"/>
      <c r="S313" s="498"/>
      <c r="T313" s="498"/>
      <c r="U313" s="498"/>
      <c r="V313" s="498"/>
      <c r="W313" s="498"/>
      <c r="X313" s="498"/>
      <c r="Y313" s="498"/>
      <c r="Z313" s="498"/>
      <c r="AA313" s="498"/>
      <c r="AB313" s="498"/>
      <c r="AC313" s="498"/>
      <c r="AD313" s="498"/>
      <c r="AE313" s="498"/>
      <c r="AF313" s="498"/>
      <c r="AG313" s="498"/>
      <c r="AH313" s="498"/>
      <c r="AI313" s="498"/>
      <c r="AJ313" s="498"/>
      <c r="AK313" s="498"/>
      <c r="AL313" s="498"/>
      <c r="AM313" s="498"/>
      <c r="AN313" s="27"/>
      <c r="AO313" s="17"/>
      <c r="AP313" s="9"/>
      <c r="AQ313" s="9"/>
      <c r="AR313" s="9"/>
    </row>
    <row r="314" spans="1:44" customFormat="1" ht="12" customHeight="1" outlineLevel="1" x14ac:dyDescent="0.25">
      <c r="A314" s="7"/>
      <c r="B314" s="8"/>
      <c r="C314" s="18"/>
      <c r="D314" s="18"/>
      <c r="E314" s="18"/>
      <c r="F314" s="24"/>
      <c r="G314" s="25"/>
      <c r="H314" s="28"/>
      <c r="I314" s="580"/>
      <c r="J314" s="502"/>
      <c r="K314" s="498"/>
      <c r="L314" s="498"/>
      <c r="M314" s="498"/>
      <c r="N314" s="498"/>
      <c r="O314" s="498"/>
      <c r="P314" s="498"/>
      <c r="Q314" s="498"/>
      <c r="R314" s="498"/>
      <c r="S314" s="498"/>
      <c r="T314" s="498"/>
      <c r="U314" s="498"/>
      <c r="V314" s="498"/>
      <c r="W314" s="498"/>
      <c r="X314" s="498"/>
      <c r="Y314" s="498"/>
      <c r="Z314" s="498"/>
      <c r="AA314" s="498"/>
      <c r="AB314" s="498"/>
      <c r="AC314" s="498"/>
      <c r="AD314" s="498"/>
      <c r="AE314" s="498"/>
      <c r="AF314" s="498"/>
      <c r="AG314" s="498"/>
      <c r="AH314" s="498"/>
      <c r="AI314" s="498"/>
      <c r="AJ314" s="498"/>
      <c r="AK314" s="498"/>
      <c r="AL314" s="498"/>
      <c r="AM314" s="498"/>
      <c r="AN314" s="27"/>
      <c r="AO314" s="17"/>
      <c r="AP314" s="9"/>
      <c r="AQ314" s="9"/>
      <c r="AR314" s="9"/>
    </row>
    <row r="315" spans="1:44" customFormat="1" ht="12" customHeight="1" x14ac:dyDescent="0.25">
      <c r="A315" s="7"/>
      <c r="B315" s="8"/>
      <c r="C315" s="18"/>
      <c r="D315" s="18"/>
      <c r="E315" s="18"/>
      <c r="F315" s="24"/>
      <c r="G315" s="553" t="s">
        <v>3233</v>
      </c>
      <c r="H315" s="28"/>
      <c r="I315" s="585" t="s">
        <v>3234</v>
      </c>
      <c r="J315" s="586"/>
      <c r="K315" s="586"/>
      <c r="L315" s="586"/>
      <c r="M315" s="586"/>
      <c r="N315" s="586"/>
      <c r="O315" s="586"/>
      <c r="P315" s="586"/>
      <c r="Q315" s="586"/>
      <c r="R315" s="586"/>
      <c r="S315" s="586"/>
      <c r="T315" s="586"/>
      <c r="U315" s="586"/>
      <c r="V315" s="586"/>
      <c r="W315" s="586"/>
      <c r="X315" s="586"/>
      <c r="Y315" s="586"/>
      <c r="Z315" s="586"/>
      <c r="AA315" s="586"/>
      <c r="AB315" s="586"/>
      <c r="AC315" s="586"/>
      <c r="AD315" s="586"/>
      <c r="AE315" s="586"/>
      <c r="AF315" s="586"/>
      <c r="AG315" s="586"/>
      <c r="AH315" s="586"/>
      <c r="AI315" s="586"/>
      <c r="AJ315" s="586"/>
      <c r="AK315" s="586"/>
      <c r="AL315" s="498"/>
      <c r="AM315" s="498"/>
      <c r="AN315" s="30"/>
      <c r="AO315" s="17"/>
      <c r="AP315" s="9"/>
      <c r="AQ315" s="9"/>
      <c r="AR315" s="9"/>
    </row>
    <row r="316" spans="1:44" customFormat="1" ht="12" customHeight="1" x14ac:dyDescent="0.25">
      <c r="A316" s="7"/>
      <c r="B316" s="8"/>
      <c r="C316" s="18"/>
      <c r="D316" s="18"/>
      <c r="E316" s="18"/>
      <c r="F316" s="24"/>
      <c r="G316" s="553"/>
      <c r="H316" s="28"/>
      <c r="I316" s="587" t="s">
        <v>2330</v>
      </c>
      <c r="J316" s="588">
        <v>-6.9627386801849749</v>
      </c>
      <c r="K316" s="588">
        <v>-6.0156524915318768</v>
      </c>
      <c r="L316" s="588">
        <v>-89.616670193855597</v>
      </c>
      <c r="M316" s="588">
        <v>-13.414407529017323</v>
      </c>
      <c r="N316" s="588">
        <v>-15.956210866407352</v>
      </c>
      <c r="O316" s="588">
        <v>-27.453592075390173</v>
      </c>
      <c r="P316" s="588">
        <v>-11.943157237213565</v>
      </c>
      <c r="Q316" s="588">
        <v>-29.071825012886912</v>
      </c>
      <c r="R316" s="588">
        <v>-0.59944361589410566</v>
      </c>
      <c r="S316" s="588">
        <v>-0.61199740889712317</v>
      </c>
      <c r="T316" s="588">
        <v>-0.65906310885294273</v>
      </c>
      <c r="U316" s="588">
        <v>-0.87644073372921349</v>
      </c>
      <c r="V316" s="588">
        <v>-1.3770690462419783</v>
      </c>
      <c r="W316" s="588">
        <v>-1.3560129446174805</v>
      </c>
      <c r="X316" s="588">
        <v>-0.92867167621956725</v>
      </c>
      <c r="Y316" s="588">
        <v>-1.3602142818907355</v>
      </c>
      <c r="Z316" s="588">
        <v>-0.62160661264888861</v>
      </c>
      <c r="AA316" s="588">
        <v>-0.8383353549900725</v>
      </c>
      <c r="AB316" s="588">
        <v>-1.7548717127396745</v>
      </c>
      <c r="AC316" s="588">
        <v>-2.1273556936201503</v>
      </c>
      <c r="AD316" s="588">
        <v>-2.1242128702581558E-2</v>
      </c>
      <c r="AE316" s="588">
        <v>-8.4945043615853727E-3</v>
      </c>
      <c r="AF316" s="588">
        <v>-8.5106530236712993E-3</v>
      </c>
      <c r="AG316" s="588">
        <v>-1.3786513769950051E-3</v>
      </c>
      <c r="AH316" s="588">
        <v>-7.02529466445438E-3</v>
      </c>
      <c r="AI316" s="588">
        <v>-4.1707721917420511E-2</v>
      </c>
      <c r="AJ316" s="588">
        <v>-0.91743119266055029</v>
      </c>
      <c r="AK316" s="588">
        <v>-5.6250000000000007E-3</v>
      </c>
      <c r="AL316" s="498"/>
      <c r="AM316" s="498"/>
      <c r="AN316" s="30"/>
      <c r="AO316" s="17"/>
      <c r="AP316" s="9"/>
      <c r="AQ316" s="9"/>
      <c r="AR316" s="9"/>
    </row>
    <row r="317" spans="1:44" customFormat="1" ht="12" customHeight="1" x14ac:dyDescent="0.25">
      <c r="A317" s="7"/>
      <c r="B317" s="8"/>
      <c r="C317" s="18"/>
      <c r="D317" s="18"/>
      <c r="E317" s="18"/>
      <c r="F317" s="24"/>
      <c r="G317" s="553"/>
      <c r="H317" s="28"/>
      <c r="I317" s="587" t="s">
        <v>4</v>
      </c>
      <c r="J317" s="589">
        <v>9.5708365331199214</v>
      </c>
      <c r="K317" s="589">
        <v>1.7972582134700135</v>
      </c>
      <c r="L317" s="589">
        <v>41.273111969280436</v>
      </c>
      <c r="M317" s="589">
        <v>19.371106796902691</v>
      </c>
      <c r="N317" s="589">
        <v>17.911600395338283</v>
      </c>
      <c r="O317" s="589">
        <v>16.877102334118977</v>
      </c>
      <c r="P317" s="589">
        <v>11.253433513211366</v>
      </c>
      <c r="Q317" s="589">
        <v>22.10808785732327</v>
      </c>
      <c r="R317" s="589">
        <v>2.6419333894920047</v>
      </c>
      <c r="S317" s="589">
        <v>2.4899601010193639</v>
      </c>
      <c r="T317" s="589">
        <v>3.870826729788083</v>
      </c>
      <c r="U317" s="589">
        <v>4.0603762059598081</v>
      </c>
      <c r="V317" s="589">
        <v>4.7746394921672541</v>
      </c>
      <c r="W317" s="589">
        <v>3.9801927778750463</v>
      </c>
      <c r="X317" s="589">
        <v>3.2883889884288755</v>
      </c>
      <c r="Y317" s="589">
        <v>2.6959793962187328</v>
      </c>
      <c r="Z317" s="589">
        <v>2.3382915404356464</v>
      </c>
      <c r="AA317" s="589">
        <v>2.8219967504577319</v>
      </c>
      <c r="AB317" s="589">
        <v>3.9816543979886445</v>
      </c>
      <c r="AC317" s="589">
        <v>4.0854043022969995</v>
      </c>
      <c r="AD317" s="589">
        <v>0.801804515337185</v>
      </c>
      <c r="AE317" s="589">
        <v>0.63059509399466851</v>
      </c>
      <c r="AF317" s="589">
        <v>0.54513927385769101</v>
      </c>
      <c r="AG317" s="589">
        <v>0.65046740143494564</v>
      </c>
      <c r="AH317" s="589">
        <v>0.70144286673170986</v>
      </c>
      <c r="AI317" s="589">
        <v>1.0801013946492328</v>
      </c>
      <c r="AJ317" s="589">
        <v>3.6697247706422016</v>
      </c>
      <c r="AK317" s="589">
        <v>0.45000000000000007</v>
      </c>
      <c r="AL317" s="498"/>
      <c r="AM317" s="498"/>
      <c r="AN317" s="30"/>
      <c r="AO317" s="17"/>
      <c r="AP317" s="9"/>
      <c r="AQ317" s="9"/>
      <c r="AR317" s="9"/>
    </row>
    <row r="318" spans="1:44" customFormat="1" ht="12" customHeight="1" x14ac:dyDescent="0.25">
      <c r="A318" s="7"/>
      <c r="B318" s="8"/>
      <c r="C318" s="18"/>
      <c r="D318" s="18"/>
      <c r="E318" s="18"/>
      <c r="F318" s="24"/>
      <c r="G318" s="553"/>
      <c r="H318" s="28"/>
      <c r="I318" s="587" t="s">
        <v>3087</v>
      </c>
      <c r="J318" s="531">
        <v>56.100917431192656</v>
      </c>
      <c r="K318" s="531">
        <v>69.159021406727831</v>
      </c>
      <c r="L318" s="531">
        <v>53.85860766324879</v>
      </c>
      <c r="M318" s="531">
        <v>53.432271991365354</v>
      </c>
      <c r="N318" s="531">
        <v>49.943542695836271</v>
      </c>
      <c r="O318" s="531">
        <v>51.220183486238533</v>
      </c>
      <c r="P318" s="531">
        <v>51.275229357798167</v>
      </c>
      <c r="Q318" s="531">
        <v>55.107033639143737</v>
      </c>
      <c r="R318" s="531">
        <v>67.448488494510443</v>
      </c>
      <c r="S318" s="531">
        <v>67.182017640865936</v>
      </c>
      <c r="T318" s="531">
        <v>45.458958226107704</v>
      </c>
      <c r="U318" s="531">
        <v>44.749882809884156</v>
      </c>
      <c r="V318" s="531">
        <v>41.743119266055054</v>
      </c>
      <c r="W318" s="531">
        <v>41.743119266055054</v>
      </c>
      <c r="X318" s="531">
        <v>59.834862385321088</v>
      </c>
      <c r="Y318" s="531">
        <v>62.440366972477065</v>
      </c>
      <c r="Z318" s="531">
        <v>53.522935779816514</v>
      </c>
      <c r="AA318" s="531">
        <v>54.669724770642205</v>
      </c>
      <c r="AB318" s="531">
        <v>55.522935779816514</v>
      </c>
      <c r="AC318" s="531">
        <v>55.247706422018339</v>
      </c>
      <c r="AD318" s="531">
        <v>29.494055320716754</v>
      </c>
      <c r="AE318" s="531">
        <v>19.465154120592853</v>
      </c>
      <c r="AF318" s="531">
        <v>21.245396267638498</v>
      </c>
      <c r="AG318" s="531">
        <v>25.883536587765462</v>
      </c>
      <c r="AH318" s="531">
        <v>23.974921210037252</v>
      </c>
      <c r="AI318" s="531">
        <v>34.220183486238533</v>
      </c>
      <c r="AJ318" s="531">
        <v>53.876685566849588</v>
      </c>
      <c r="AK318" s="531">
        <v>21.2</v>
      </c>
      <c r="AL318" s="498"/>
      <c r="AM318" s="498"/>
      <c r="AN318" s="30"/>
      <c r="AO318" s="17"/>
      <c r="AP318" s="9"/>
      <c r="AQ318" s="9"/>
      <c r="AR318" s="9"/>
    </row>
    <row r="319" spans="1:44" customFormat="1" ht="12" customHeight="1" x14ac:dyDescent="0.25">
      <c r="A319" s="7"/>
      <c r="B319" s="8"/>
      <c r="C319" s="18"/>
      <c r="D319" s="18"/>
      <c r="E319" s="18"/>
      <c r="F319" s="24"/>
      <c r="G319" s="553"/>
      <c r="H319" s="28"/>
      <c r="I319" s="582"/>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498"/>
      <c r="AM319" s="498"/>
      <c r="AN319" s="30"/>
      <c r="AO319" s="17"/>
      <c r="AP319" s="9"/>
      <c r="AQ319" s="9"/>
      <c r="AR319" s="9"/>
    </row>
    <row r="320" spans="1:44" customFormat="1" ht="12" customHeight="1" x14ac:dyDescent="0.25">
      <c r="A320" s="7"/>
      <c r="B320" s="8"/>
      <c r="C320" s="18"/>
      <c r="D320" s="18"/>
      <c r="E320" s="18"/>
      <c r="F320" s="24"/>
      <c r="G320" s="590" t="s">
        <v>3235</v>
      </c>
      <c r="H320" s="28"/>
      <c r="I320" s="2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498"/>
      <c r="AM320" s="498"/>
      <c r="AN320" s="30"/>
      <c r="AO320" s="17"/>
      <c r="AP320" s="9"/>
      <c r="AQ320" s="9"/>
      <c r="AR320" s="9"/>
    </row>
    <row r="321" spans="1:44" customFormat="1" ht="12" customHeight="1" outlineLevel="1" x14ac:dyDescent="0.25">
      <c r="A321" s="7"/>
      <c r="B321" s="8"/>
      <c r="C321" s="18">
        <v>0</v>
      </c>
      <c r="D321" s="18"/>
      <c r="E321" s="18"/>
      <c r="F321" s="24"/>
      <c r="G321" s="553"/>
      <c r="H321" s="25" t="s">
        <v>2337</v>
      </c>
      <c r="I321" s="516" t="str">
        <f>General!G37</f>
        <v>b</v>
      </c>
      <c r="J321" s="588"/>
      <c r="K321" s="588"/>
      <c r="L321" s="588"/>
      <c r="M321" s="588"/>
      <c r="N321" s="588"/>
      <c r="O321" s="588"/>
      <c r="P321" s="588"/>
      <c r="Q321" s="588"/>
      <c r="R321" s="588"/>
      <c r="S321" s="588" t="b">
        <v>1</v>
      </c>
      <c r="T321" s="588"/>
      <c r="U321" s="588"/>
      <c r="V321" s="588"/>
      <c r="W321" s="588"/>
      <c r="X321" s="588"/>
      <c r="Y321" s="588"/>
      <c r="Z321" s="588"/>
      <c r="AA321" s="588"/>
      <c r="AB321" s="588"/>
      <c r="AC321" s="588"/>
      <c r="AD321" s="588"/>
      <c r="AE321" s="588"/>
      <c r="AF321" s="588"/>
      <c r="AG321" s="588"/>
      <c r="AH321" s="588"/>
      <c r="AI321" s="588"/>
      <c r="AJ321" s="588"/>
      <c r="AK321" s="588"/>
      <c r="AL321" s="498"/>
      <c r="AM321" s="498"/>
      <c r="AN321" s="30" t="b">
        <f>OR(J321:AK321)</f>
        <v>1</v>
      </c>
      <c r="AO321" s="17"/>
      <c r="AP321" s="9"/>
      <c r="AQ321" s="9"/>
      <c r="AR321" s="9"/>
    </row>
    <row r="322" spans="1:44" customFormat="1" ht="12" customHeight="1" outlineLevel="1" x14ac:dyDescent="0.25">
      <c r="A322" s="7"/>
      <c r="B322" s="8"/>
      <c r="C322" s="18"/>
      <c r="D322" s="18"/>
      <c r="E322" s="18"/>
      <c r="F322" s="24"/>
      <c r="G322" s="553"/>
      <c r="H322" s="25"/>
      <c r="I322" s="516" t="str">
        <f>General!G38</f>
        <v>bd</v>
      </c>
      <c r="J322" s="588"/>
      <c r="K322" s="588"/>
      <c r="L322" s="588"/>
      <c r="M322" s="588"/>
      <c r="N322" s="588"/>
      <c r="O322" s="588"/>
      <c r="P322" s="588"/>
      <c r="Q322" s="588"/>
      <c r="R322" s="588"/>
      <c r="S322" s="588" t="b">
        <v>1</v>
      </c>
      <c r="T322" s="588"/>
      <c r="U322" s="588"/>
      <c r="V322" s="588"/>
      <c r="W322" s="588"/>
      <c r="X322" s="588"/>
      <c r="Y322" s="588"/>
      <c r="Z322" s="588"/>
      <c r="AA322" s="588"/>
      <c r="AB322" s="588"/>
      <c r="AC322" s="588"/>
      <c r="AD322" s="588"/>
      <c r="AE322" s="588"/>
      <c r="AF322" s="588"/>
      <c r="AG322" s="588"/>
      <c r="AH322" s="588"/>
      <c r="AI322" s="588"/>
      <c r="AJ322" s="588"/>
      <c r="AK322" s="588"/>
      <c r="AL322" s="498"/>
      <c r="AM322" s="498"/>
      <c r="AN322" s="30" t="b">
        <f t="shared" ref="AN322:AN374" si="28">OR(J322:AK322)</f>
        <v>1</v>
      </c>
      <c r="AO322" s="17"/>
      <c r="AP322" s="9"/>
      <c r="AQ322" s="9"/>
      <c r="AR322" s="9"/>
    </row>
    <row r="323" spans="1:44" customFormat="1" ht="12" customHeight="1" outlineLevel="1" x14ac:dyDescent="0.25">
      <c r="A323" s="7"/>
      <c r="B323" s="8"/>
      <c r="C323" s="18"/>
      <c r="D323" s="18"/>
      <c r="E323" s="18"/>
      <c r="F323" s="24"/>
      <c r="G323" s="553"/>
      <c r="H323" s="25"/>
      <c r="I323" s="516" t="str">
        <f>General!G39</f>
        <v>f</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t="b">
        <v>1</v>
      </c>
      <c r="AK323" s="588"/>
      <c r="AL323" s="498"/>
      <c r="AM323" s="498"/>
      <c r="AN323" s="30" t="b">
        <f t="shared" si="28"/>
        <v>1</v>
      </c>
      <c r="AO323" s="17"/>
      <c r="AP323" s="9"/>
      <c r="AQ323" s="9"/>
      <c r="AR323" s="9"/>
    </row>
    <row r="324" spans="1:44" customFormat="1" ht="12" customHeight="1" outlineLevel="1" x14ac:dyDescent="0.25">
      <c r="A324" s="7"/>
      <c r="B324" s="8"/>
      <c r="C324" s="18"/>
      <c r="D324" s="18"/>
      <c r="E324" s="18"/>
      <c r="F324" s="24"/>
      <c r="G324" s="553"/>
      <c r="H324" s="25"/>
      <c r="I324" s="516" t="str">
        <f>General!G40</f>
        <v>h</v>
      </c>
      <c r="J324" s="588"/>
      <c r="K324" s="588"/>
      <c r="L324" s="588"/>
      <c r="M324" s="588"/>
      <c r="N324" s="588"/>
      <c r="O324" s="588"/>
      <c r="P324" s="588"/>
      <c r="Q324" s="588"/>
      <c r="R324" s="588"/>
      <c r="S324" s="588" t="b">
        <v>1</v>
      </c>
      <c r="T324" s="588"/>
      <c r="U324" s="588"/>
      <c r="V324" s="588"/>
      <c r="W324" s="588" t="b">
        <v>1</v>
      </c>
      <c r="X324" s="588"/>
      <c r="Y324" s="588"/>
      <c r="Z324" s="588"/>
      <c r="AA324" s="588" t="b">
        <v>1</v>
      </c>
      <c r="AB324" s="588"/>
      <c r="AC324" s="588" t="b">
        <v>1</v>
      </c>
      <c r="AD324" s="588"/>
      <c r="AE324" s="588"/>
      <c r="AF324" s="588"/>
      <c r="AG324" s="588"/>
      <c r="AH324" s="588"/>
      <c r="AI324" s="588"/>
      <c r="AJ324" s="588"/>
      <c r="AK324" s="588"/>
      <c r="AL324" s="498"/>
      <c r="AM324" s="498"/>
      <c r="AN324" s="30" t="b">
        <f t="shared" si="28"/>
        <v>1</v>
      </c>
      <c r="AO324" s="17"/>
      <c r="AP324" s="9"/>
      <c r="AQ324" s="9"/>
      <c r="AR324" s="9"/>
    </row>
    <row r="325" spans="1:44" customFormat="1" ht="12" customHeight="1" outlineLevel="1" x14ac:dyDescent="0.25">
      <c r="A325" s="7"/>
      <c r="B325" s="8"/>
      <c r="C325" s="18"/>
      <c r="D325" s="18"/>
      <c r="E325" s="18"/>
      <c r="F325" s="24"/>
      <c r="G325" s="553"/>
      <c r="H325" s="25"/>
      <c r="I325" s="516" t="str">
        <f>General!G41</f>
        <v>i</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t="b">
        <v>1</v>
      </c>
      <c r="AK325" s="588"/>
      <c r="AL325" s="498"/>
      <c r="AM325" s="498"/>
      <c r="AN325" s="30" t="b">
        <f t="shared" si="28"/>
        <v>1</v>
      </c>
      <c r="AO325" s="17"/>
      <c r="AP325" s="9"/>
      <c r="AQ325" s="9"/>
      <c r="AR325" s="9"/>
    </row>
    <row r="326" spans="1:44" customFormat="1" ht="12" customHeight="1" outlineLevel="1" x14ac:dyDescent="0.25">
      <c r="A326" s="7"/>
      <c r="B326" s="8"/>
      <c r="C326" s="18"/>
      <c r="D326" s="18"/>
      <c r="E326" s="18"/>
      <c r="F326" s="24"/>
      <c r="G326" s="553"/>
      <c r="H326" s="25"/>
      <c r="I326" s="516" t="str">
        <f>General!G42</f>
        <v>k</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c r="AF326" s="588"/>
      <c r="AG326" s="588"/>
      <c r="AH326" s="588"/>
      <c r="AI326" s="588"/>
      <c r="AJ326" s="588" t="b">
        <v>1</v>
      </c>
      <c r="AK326" s="588"/>
      <c r="AL326" s="498"/>
      <c r="AM326" s="498"/>
      <c r="AN326" s="30" t="b">
        <f t="shared" si="28"/>
        <v>1</v>
      </c>
      <c r="AO326" s="17"/>
      <c r="AP326" s="9"/>
      <c r="AQ326" s="9"/>
      <c r="AR326" s="9"/>
    </row>
    <row r="327" spans="1:44" customFormat="1" ht="12" customHeight="1" outlineLevel="1" x14ac:dyDescent="0.25">
      <c r="A327" s="7"/>
      <c r="B327" s="8"/>
      <c r="C327" s="18"/>
      <c r="D327" s="18"/>
      <c r="E327" s="18"/>
      <c r="F327" s="24"/>
      <c r="G327" s="553"/>
      <c r="H327" s="25"/>
      <c r="I327" s="516" t="str">
        <f>General!G43</f>
        <v>l</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c r="AF327" s="588"/>
      <c r="AG327" s="588"/>
      <c r="AH327" s="588"/>
      <c r="AI327" s="588"/>
      <c r="AJ327" s="588" t="b">
        <v>1</v>
      </c>
      <c r="AK327" s="588"/>
      <c r="AL327" s="498"/>
      <c r="AM327" s="498"/>
      <c r="AN327" s="30" t="b">
        <f t="shared" si="28"/>
        <v>1</v>
      </c>
      <c r="AO327" s="17"/>
      <c r="AP327" s="9"/>
      <c r="AQ327" s="9"/>
      <c r="AR327" s="9"/>
    </row>
    <row r="328" spans="1:44" customFormat="1" ht="12" customHeight="1" outlineLevel="1" x14ac:dyDescent="0.25">
      <c r="A328" s="7"/>
      <c r="B328" s="8"/>
      <c r="C328" s="18"/>
      <c r="D328" s="18"/>
      <c r="E328" s="18"/>
      <c r="F328" s="24"/>
      <c r="G328" s="553"/>
      <c r="H328" s="25"/>
      <c r="I328" s="516" t="str">
        <f>General!G44</f>
        <v>ms</v>
      </c>
      <c r="J328" s="588"/>
      <c r="K328" s="588"/>
      <c r="L328" s="588"/>
      <c r="M328" s="588"/>
      <c r="N328" s="588"/>
      <c r="O328" s="588"/>
      <c r="P328" s="588"/>
      <c r="Q328" s="588"/>
      <c r="R328" s="588"/>
      <c r="S328" s="588" t="b">
        <v>1</v>
      </c>
      <c r="T328" s="588"/>
      <c r="U328" s="588" t="b">
        <v>1</v>
      </c>
      <c r="V328" s="588"/>
      <c r="W328" s="588" t="b">
        <v>1</v>
      </c>
      <c r="X328" s="588"/>
      <c r="Y328" s="588" t="b">
        <v>1</v>
      </c>
      <c r="Z328" s="588"/>
      <c r="AA328" s="588" t="b">
        <v>1</v>
      </c>
      <c r="AB328" s="588"/>
      <c r="AC328" s="588" t="b">
        <v>1</v>
      </c>
      <c r="AD328" s="588"/>
      <c r="AE328" s="588"/>
      <c r="AF328" s="588"/>
      <c r="AG328" s="588"/>
      <c r="AH328" s="588"/>
      <c r="AI328" s="588"/>
      <c r="AJ328" s="588" t="b">
        <v>1</v>
      </c>
      <c r="AK328" s="588"/>
      <c r="AL328" s="498"/>
      <c r="AM328" s="498"/>
      <c r="AN328" s="30"/>
      <c r="AO328" s="17"/>
      <c r="AP328" s="9"/>
      <c r="AQ328" s="9"/>
      <c r="AR328" s="9"/>
    </row>
    <row r="329" spans="1:44" customFormat="1" ht="12" customHeight="1" outlineLevel="1" x14ac:dyDescent="0.25">
      <c r="A329" s="7"/>
      <c r="B329" s="8"/>
      <c r="C329" s="18"/>
      <c r="D329" s="18"/>
      <c r="E329" s="18"/>
      <c r="F329" s="24"/>
      <c r="G329" s="553"/>
      <c r="H329" s="25"/>
      <c r="I329" s="516" t="str">
        <f>General!G45</f>
        <v>o</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8"/>
        <v>1</v>
      </c>
      <c r="AO329" s="17"/>
      <c r="AP329" s="9"/>
      <c r="AQ329" s="9"/>
      <c r="AR329" s="9"/>
    </row>
    <row r="330" spans="1:44" customFormat="1" ht="12" customHeight="1" outlineLevel="1" x14ac:dyDescent="0.25">
      <c r="A330" s="7"/>
      <c r="B330" s="8"/>
      <c r="C330" s="18"/>
      <c r="D330" s="18"/>
      <c r="E330" s="18"/>
      <c r="F330" s="24"/>
      <c r="G330" s="553"/>
      <c r="H330" s="25"/>
      <c r="I330" s="516" t="str">
        <f>General!G46</f>
        <v>od</v>
      </c>
      <c r="J330" s="588"/>
      <c r="K330" s="588"/>
      <c r="L330" s="588"/>
      <c r="M330" s="588"/>
      <c r="N330" s="588"/>
      <c r="O330" s="588"/>
      <c r="P330" s="588"/>
      <c r="Q330" s="588"/>
      <c r="R330" s="588"/>
      <c r="S330" s="588" t="b">
        <v>1</v>
      </c>
      <c r="T330" s="588"/>
      <c r="U330" s="588"/>
      <c r="V330" s="588"/>
      <c r="W330" s="588" t="b">
        <v>1</v>
      </c>
      <c r="X330" s="588"/>
      <c r="Y330" s="588"/>
      <c r="Z330" s="588"/>
      <c r="AA330" s="588" t="b">
        <v>1</v>
      </c>
      <c r="AB330" s="588"/>
      <c r="AC330" s="588" t="b">
        <v>1</v>
      </c>
      <c r="AD330" s="588"/>
      <c r="AE330" s="588"/>
      <c r="AF330" s="588"/>
      <c r="AG330" s="588"/>
      <c r="AH330" s="588"/>
      <c r="AI330" s="588"/>
      <c r="AJ330" s="588"/>
      <c r="AK330" s="588"/>
      <c r="AL330" s="498"/>
      <c r="AM330" s="498"/>
      <c r="AN330" s="30" t="b">
        <f t="shared" si="28"/>
        <v>1</v>
      </c>
      <c r="AO330" s="17"/>
      <c r="AP330" s="9"/>
      <c r="AQ330" s="9"/>
      <c r="AR330" s="9"/>
    </row>
    <row r="331" spans="1:44" customFormat="1" ht="12" customHeight="1" outlineLevel="1" x14ac:dyDescent="0.25">
      <c r="A331" s="7"/>
      <c r="B331" s="8"/>
      <c r="C331" s="18"/>
      <c r="D331" s="18"/>
      <c r="E331" s="18"/>
      <c r="F331" s="24"/>
      <c r="G331" s="553"/>
      <c r="H331" s="25"/>
      <c r="I331" s="516" t="str">
        <f>General!G47</f>
        <v>of</v>
      </c>
      <c r="J331" s="588"/>
      <c r="K331" s="588"/>
      <c r="L331" s="588"/>
      <c r="M331" s="588"/>
      <c r="N331" s="588"/>
      <c r="O331" s="588"/>
      <c r="P331" s="588"/>
      <c r="Q331" s="588"/>
      <c r="R331" s="588"/>
      <c r="S331" s="588" t="b">
        <v>1</v>
      </c>
      <c r="T331" s="588"/>
      <c r="U331" s="588"/>
      <c r="V331" s="588"/>
      <c r="W331" s="588" t="b">
        <v>1</v>
      </c>
      <c r="X331" s="588"/>
      <c r="Y331" s="588"/>
      <c r="Z331" s="588"/>
      <c r="AA331" s="588" t="b">
        <v>1</v>
      </c>
      <c r="AB331" s="588"/>
      <c r="AC331" s="588" t="b">
        <v>1</v>
      </c>
      <c r="AD331" s="588"/>
      <c r="AE331" s="588"/>
      <c r="AF331" s="588"/>
      <c r="AG331" s="588"/>
      <c r="AH331" s="588"/>
      <c r="AI331" s="588"/>
      <c r="AJ331" s="588"/>
      <c r="AK331" s="588"/>
      <c r="AL331" s="498"/>
      <c r="AM331" s="498"/>
      <c r="AN331" s="30" t="b">
        <f t="shared" si="28"/>
        <v>1</v>
      </c>
      <c r="AO331" s="17"/>
      <c r="AP331" s="9"/>
      <c r="AQ331" s="9"/>
      <c r="AR331" s="9"/>
    </row>
    <row r="332" spans="1:44" customFormat="1" ht="12" customHeight="1" outlineLevel="1" x14ac:dyDescent="0.25">
      <c r="A332" s="7"/>
      <c r="B332" s="8"/>
      <c r="C332" s="18"/>
      <c r="D332" s="18"/>
      <c r="E332" s="18"/>
      <c r="F332" s="24"/>
      <c r="G332" s="553"/>
      <c r="H332" s="25"/>
      <c r="I332" s="516" t="str">
        <f>General!G48</f>
        <v>r</v>
      </c>
      <c r="J332" s="588"/>
      <c r="K332" s="588"/>
      <c r="L332" s="588"/>
      <c r="M332" s="588"/>
      <c r="N332" s="588"/>
      <c r="O332" s="588"/>
      <c r="P332" s="588"/>
      <c r="Q332" s="588"/>
      <c r="R332" s="588"/>
      <c r="S332" s="588"/>
      <c r="T332" s="588"/>
      <c r="U332" s="588" t="b">
        <v>1</v>
      </c>
      <c r="V332" s="588"/>
      <c r="W332" s="588"/>
      <c r="X332" s="588"/>
      <c r="Y332" s="588" t="b">
        <v>1</v>
      </c>
      <c r="Z332" s="588"/>
      <c r="AA332" s="588"/>
      <c r="AB332" s="588"/>
      <c r="AC332" s="588"/>
      <c r="AD332" s="588"/>
      <c r="AE332" s="588"/>
      <c r="AF332" s="588"/>
      <c r="AG332" s="588"/>
      <c r="AH332" s="588"/>
      <c r="AI332" s="588"/>
      <c r="AJ332" s="588"/>
      <c r="AK332" s="588"/>
      <c r="AL332" s="498"/>
      <c r="AM332" s="498"/>
      <c r="AN332" s="30" t="b">
        <f t="shared" si="28"/>
        <v>1</v>
      </c>
      <c r="AO332" s="17"/>
      <c r="AP332" s="9"/>
      <c r="AQ332" s="9"/>
      <c r="AR332" s="9"/>
    </row>
    <row r="333" spans="1:44" customFormat="1" ht="12" customHeight="1" outlineLevel="1" x14ac:dyDescent="0.25">
      <c r="A333" s="7"/>
      <c r="B333" s="8"/>
      <c r="C333" s="18"/>
      <c r="D333" s="18"/>
      <c r="E333" s="18"/>
      <c r="F333" s="24"/>
      <c r="G333" s="553"/>
      <c r="H333" s="25"/>
      <c r="I333" s="516" t="str">
        <f>General!G49</f>
        <v>rd</v>
      </c>
      <c r="J333" s="588"/>
      <c r="K333" s="588"/>
      <c r="L333" s="588"/>
      <c r="M333" s="588"/>
      <c r="N333" s="588"/>
      <c r="O333" s="588"/>
      <c r="P333" s="588"/>
      <c r="Q333" s="588"/>
      <c r="R333" s="588"/>
      <c r="S333" s="588"/>
      <c r="T333" s="588"/>
      <c r="U333" s="588" t="b">
        <v>1</v>
      </c>
      <c r="V333" s="588"/>
      <c r="W333" s="588"/>
      <c r="X333" s="588"/>
      <c r="Y333" s="588" t="b">
        <v>1</v>
      </c>
      <c r="Z333" s="588"/>
      <c r="AA333" s="588"/>
      <c r="AB333" s="588"/>
      <c r="AC333" s="588"/>
      <c r="AD333" s="588"/>
      <c r="AE333" s="588"/>
      <c r="AF333" s="588"/>
      <c r="AG333" s="588"/>
      <c r="AH333" s="588"/>
      <c r="AI333" s="588"/>
      <c r="AJ333" s="588"/>
      <c r="AK333" s="588"/>
      <c r="AL333" s="498"/>
      <c r="AM333" s="498"/>
      <c r="AN333" s="30" t="b">
        <f t="shared" si="28"/>
        <v>1</v>
      </c>
      <c r="AO333" s="17"/>
      <c r="AP333" s="9"/>
      <c r="AQ333" s="9"/>
      <c r="AR333" s="9"/>
    </row>
    <row r="334" spans="1:44" customFormat="1" ht="12" customHeight="1" outlineLevel="1" x14ac:dyDescent="0.25">
      <c r="A334" s="7"/>
      <c r="B334" s="8"/>
      <c r="C334" s="18"/>
      <c r="D334" s="18"/>
      <c r="E334" s="18"/>
      <c r="F334" s="24"/>
      <c r="G334" s="553"/>
      <c r="H334" s="25"/>
      <c r="I334" s="516" t="str">
        <f>General!G50</f>
        <v>v</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t="b">
        <v>1</v>
      </c>
      <c r="AK334" s="588"/>
      <c r="AL334" s="498"/>
      <c r="AM334" s="498"/>
      <c r="AN334" s="30" t="b">
        <f t="shared" si="28"/>
        <v>1</v>
      </c>
      <c r="AO334" s="17"/>
      <c r="AP334" s="9"/>
      <c r="AQ334" s="9"/>
      <c r="AR334" s="9"/>
    </row>
    <row r="335" spans="1:44" customFormat="1" ht="12" customHeight="1" outlineLevel="1" x14ac:dyDescent="0.25">
      <c r="A335" s="7"/>
      <c r="B335" s="8"/>
      <c r="C335" s="18"/>
      <c r="D335" s="18"/>
      <c r="E335" s="18"/>
      <c r="F335" s="24"/>
      <c r="G335" s="553"/>
      <c r="H335" s="25"/>
      <c r="I335" s="516" t="str">
        <f>General!G51</f>
        <v>w</v>
      </c>
      <c r="J335" s="588"/>
      <c r="K335" s="588"/>
      <c r="L335" s="588"/>
      <c r="M335" s="588"/>
      <c r="N335" s="588"/>
      <c r="O335" s="588"/>
      <c r="P335" s="588"/>
      <c r="Q335" s="588"/>
      <c r="R335" s="588"/>
      <c r="S335" s="588"/>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8"/>
        <v>1</v>
      </c>
      <c r="AO335" s="17"/>
      <c r="AP335" s="9"/>
      <c r="AQ335" s="9"/>
      <c r="AR335" s="9"/>
    </row>
    <row r="336" spans="1:44" customFormat="1" outlineLevel="1" x14ac:dyDescent="0.25">
      <c r="A336" s="7"/>
      <c r="B336" s="8"/>
      <c r="C336" s="18"/>
      <c r="D336" s="18"/>
      <c r="E336" s="18"/>
      <c r="F336" s="24"/>
      <c r="G336" s="553"/>
      <c r="H336" s="25"/>
      <c r="I336" s="516" t="str">
        <f>General!G52</f>
        <v>wd</v>
      </c>
      <c r="J336" s="588"/>
      <c r="K336" s="588"/>
      <c r="L336" s="588"/>
      <c r="M336" s="588"/>
      <c r="N336" s="588"/>
      <c r="O336" s="588"/>
      <c r="P336" s="588"/>
      <c r="Q336" s="588"/>
      <c r="R336" s="588"/>
      <c r="S336" s="588"/>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8"/>
        <v>1</v>
      </c>
      <c r="AO336" s="17"/>
      <c r="AP336" s="9"/>
      <c r="AQ336" s="9"/>
      <c r="AR336" s="9"/>
    </row>
    <row r="337" spans="1:44" customFormat="1" outlineLevel="1" x14ac:dyDescent="0.25">
      <c r="A337" s="7"/>
      <c r="B337" s="8"/>
      <c r="C337" s="18"/>
      <c r="D337" s="18"/>
      <c r="E337" s="18"/>
      <c r="F337" s="24"/>
      <c r="G337" s="553"/>
      <c r="H337" s="24"/>
      <c r="I337" s="516" t="str">
        <f>General!G53</f>
        <v>z</v>
      </c>
      <c r="J337" s="588"/>
      <c r="K337" s="588"/>
      <c r="L337" s="588"/>
      <c r="M337" s="588"/>
      <c r="N337" s="588"/>
      <c r="O337" s="588"/>
      <c r="P337" s="588"/>
      <c r="Q337" s="588"/>
      <c r="R337" s="588"/>
      <c r="S337" s="588"/>
      <c r="T337" s="588"/>
      <c r="U337" s="588" t="b">
        <v>1</v>
      </c>
      <c r="V337" s="588"/>
      <c r="W337" s="588"/>
      <c r="X337" s="588"/>
      <c r="Y337" s="588" t="b">
        <v>1</v>
      </c>
      <c r="Z337" s="588"/>
      <c r="AA337" s="588"/>
      <c r="AB337" s="588"/>
      <c r="AC337" s="588"/>
      <c r="AD337" s="588"/>
      <c r="AE337" s="588"/>
      <c r="AF337" s="588"/>
      <c r="AG337" s="588"/>
      <c r="AH337" s="588"/>
      <c r="AI337" s="588"/>
      <c r="AJ337" s="588"/>
      <c r="AK337" s="588"/>
      <c r="AL337" s="498"/>
      <c r="AM337" s="498"/>
      <c r="AN337" s="30" t="b">
        <f t="shared" si="28"/>
        <v>1</v>
      </c>
      <c r="AO337" s="17"/>
      <c r="AP337" s="9"/>
      <c r="AQ337" s="9"/>
      <c r="AR337" s="9"/>
    </row>
    <row r="338" spans="1:44" customFormat="1" outlineLevel="1" x14ac:dyDescent="0.25">
      <c r="A338" s="7"/>
      <c r="B338" s="8"/>
      <c r="C338" s="18"/>
      <c r="D338" s="18"/>
      <c r="E338" s="18"/>
      <c r="F338" s="24"/>
      <c r="G338" s="553"/>
      <c r="H338" s="24"/>
      <c r="I338" s="516" t="str">
        <f>General!G54</f>
        <v>zd</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8"/>
        <v>1</v>
      </c>
      <c r="AO338" s="17"/>
      <c r="AP338" s="9"/>
      <c r="AQ338" s="9"/>
      <c r="AR338" s="9"/>
    </row>
    <row r="339" spans="1:44" customFormat="1" ht="12" customHeight="1" outlineLevel="1" x14ac:dyDescent="0.25">
      <c r="A339" s="7"/>
      <c r="B339" s="8"/>
      <c r="C339" s="18">
        <v>1</v>
      </c>
      <c r="D339" s="18"/>
      <c r="E339" s="18"/>
      <c r="F339" s="24"/>
      <c r="G339" s="553"/>
      <c r="H339" s="25" t="s">
        <v>2339</v>
      </c>
      <c r="I339" s="516" t="str">
        <f>General!G37</f>
        <v>b</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2" x14ac:dyDescent="0.25">
      <c r="A340" s="7"/>
      <c r="B340" s="8"/>
      <c r="C340" s="18"/>
      <c r="D340" s="18"/>
      <c r="E340" s="18"/>
      <c r="F340" s="24"/>
      <c r="G340" s="553"/>
      <c r="H340" s="25"/>
      <c r="I340" s="516" t="str">
        <f>General!G38</f>
        <v>bd</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c r="AK340" s="588" t="b">
        <v>1</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General!G39</f>
        <v>f</v>
      </c>
      <c r="J341" s="588"/>
      <c r="K341" s="588"/>
      <c r="L341" s="588"/>
      <c r="M341" s="588"/>
      <c r="N341" s="588"/>
      <c r="O341" s="588"/>
      <c r="P341" s="588"/>
      <c r="Q341" s="588"/>
      <c r="R341" s="588"/>
      <c r="S341" s="588"/>
      <c r="T341" s="588"/>
      <c r="U341" s="588"/>
      <c r="V341" s="588"/>
      <c r="W341" s="588"/>
      <c r="X341" s="588"/>
      <c r="Y341" s="588"/>
      <c r="Z341" s="588"/>
      <c r="AA341" s="588"/>
      <c r="AB341" s="588"/>
      <c r="AC341" s="588"/>
      <c r="AD341" s="588"/>
      <c r="AE341" s="588" t="b">
        <v>1</v>
      </c>
      <c r="AF341" s="588" t="b">
        <v>1</v>
      </c>
      <c r="AG341" s="588"/>
      <c r="AH341" s="588"/>
      <c r="AI341" s="588"/>
      <c r="AJ341" s="588"/>
      <c r="AK341" s="588"/>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General!G40</f>
        <v>h</v>
      </c>
      <c r="J342" s="588"/>
      <c r="K342" s="588"/>
      <c r="L342" s="588"/>
      <c r="M342" s="588"/>
      <c r="N342" s="588"/>
      <c r="O342" s="588"/>
      <c r="P342" s="588"/>
      <c r="Q342" s="588"/>
      <c r="R342" s="588"/>
      <c r="S342" s="588"/>
      <c r="T342" s="588"/>
      <c r="U342" s="588"/>
      <c r="V342" s="588"/>
      <c r="W342" s="588"/>
      <c r="X342" s="588"/>
      <c r="Y342" s="588"/>
      <c r="Z342" s="588"/>
      <c r="AA342" s="588"/>
      <c r="AB342" s="588"/>
      <c r="AC342" s="588"/>
      <c r="AD342" s="588"/>
      <c r="AE342" s="588"/>
      <c r="AF342" s="588"/>
      <c r="AG342" s="588"/>
      <c r="AH342" s="588"/>
      <c r="AI342" s="588"/>
      <c r="AJ342" s="588"/>
      <c r="AK342" s="588" t="b">
        <v>1</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General!G41</f>
        <v>i</v>
      </c>
      <c r="J343" s="588"/>
      <c r="K343" s="588"/>
      <c r="L343" s="588"/>
      <c r="M343" s="588"/>
      <c r="N343" s="588"/>
      <c r="O343" s="588"/>
      <c r="P343" s="588"/>
      <c r="Q343" s="588"/>
      <c r="R343" s="588"/>
      <c r="S343" s="588"/>
      <c r="T343" s="588"/>
      <c r="U343" s="588"/>
      <c r="V343" s="588"/>
      <c r="W343" s="588"/>
      <c r="X343" s="588"/>
      <c r="Y343" s="588"/>
      <c r="Z343" s="588"/>
      <c r="AA343" s="588"/>
      <c r="AB343" s="588"/>
      <c r="AC343" s="588"/>
      <c r="AD343" s="588"/>
      <c r="AE343" s="588" t="b">
        <v>1</v>
      </c>
      <c r="AF343" s="588" t="b">
        <v>1</v>
      </c>
      <c r="AG343" s="588"/>
      <c r="AH343" s="588"/>
      <c r="AI343" s="588"/>
      <c r="AJ343" s="588"/>
      <c r="AK343" s="588"/>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General!G42</f>
        <v>k</v>
      </c>
      <c r="J344" s="588"/>
      <c r="K344" s="588"/>
      <c r="L344" s="588"/>
      <c r="M344" s="588"/>
      <c r="N344" s="588"/>
      <c r="O344" s="588"/>
      <c r="P344" s="588"/>
      <c r="Q344" s="588"/>
      <c r="R344" s="588"/>
      <c r="S344" s="588"/>
      <c r="T344" s="588"/>
      <c r="U344" s="588"/>
      <c r="V344" s="588"/>
      <c r="W344" s="588"/>
      <c r="X344" s="588"/>
      <c r="Y344" s="588"/>
      <c r="Z344" s="588"/>
      <c r="AA344" s="588"/>
      <c r="AB344" s="588"/>
      <c r="AC344" s="588"/>
      <c r="AD344" s="588"/>
      <c r="AE344" s="588" t="b">
        <v>1</v>
      </c>
      <c r="AF344" s="588" t="b">
        <v>1</v>
      </c>
      <c r="AG344" s="588"/>
      <c r="AH344" s="588"/>
      <c r="AI344" s="588"/>
      <c r="AJ344" s="588"/>
      <c r="AK344" s="588"/>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General!G43</f>
        <v>l</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t="b">
        <v>1</v>
      </c>
      <c r="AF345" s="588" t="b">
        <v>1</v>
      </c>
      <c r="AG345" s="588"/>
      <c r="AH345" s="588"/>
      <c r="AI345" s="588"/>
      <c r="AJ345" s="588"/>
      <c r="AK345" s="588"/>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General!G44</f>
        <v>ms</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t="b">
        <v>1</v>
      </c>
      <c r="AF346" s="588" t="b">
        <v>1</v>
      </c>
      <c r="AG346" s="588"/>
      <c r="AH346" s="588"/>
      <c r="AI346" s="588"/>
      <c r="AJ346" s="588"/>
      <c r="AK346" s="588" t="b">
        <v>1</v>
      </c>
      <c r="AL346" s="498"/>
      <c r="AM346" s="498"/>
      <c r="AN346" s="30"/>
      <c r="AO346" s="17"/>
      <c r="AP346" s="9"/>
      <c r="AQ346" s="9"/>
      <c r="AR346" s="9"/>
    </row>
    <row r="347" spans="1:44" customFormat="1" ht="12" customHeight="1" outlineLevel="2" x14ac:dyDescent="0.25">
      <c r="A347" s="7"/>
      <c r="B347" s="8"/>
      <c r="C347" s="18"/>
      <c r="D347" s="18"/>
      <c r="E347" s="18"/>
      <c r="F347" s="24"/>
      <c r="G347" s="553"/>
      <c r="H347" s="591"/>
      <c r="I347" s="516" t="str">
        <f>General!G45</f>
        <v>o</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c r="AF347" s="588"/>
      <c r="AG347" s="588"/>
      <c r="AH347" s="588"/>
      <c r="AI347" s="588"/>
      <c r="AJ347" s="588"/>
      <c r="AK347" s="588" t="b">
        <v>1</v>
      </c>
      <c r="AL347" s="498"/>
      <c r="AM347" s="498"/>
      <c r="AN347" s="30" t="b">
        <f t="shared" si="28"/>
        <v>1</v>
      </c>
      <c r="AO347" s="17"/>
      <c r="AP347" s="9"/>
      <c r="AQ347" s="9"/>
      <c r="AR347" s="9"/>
    </row>
    <row r="348" spans="1:44" customFormat="1" ht="12" customHeight="1" outlineLevel="2" x14ac:dyDescent="0.25">
      <c r="A348" s="7"/>
      <c r="B348" s="8"/>
      <c r="C348" s="18"/>
      <c r="D348" s="18"/>
      <c r="E348" s="18"/>
      <c r="F348" s="24"/>
      <c r="G348" s="553"/>
      <c r="H348" s="25"/>
      <c r="I348" s="516" t="str">
        <f>General!G46</f>
        <v>od</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General!G47</f>
        <v>of</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c r="AF349" s="588"/>
      <c r="AG349" s="588"/>
      <c r="AH349" s="588"/>
      <c r="AI349" s="588"/>
      <c r="AJ349" s="588"/>
      <c r="AK349" s="588" t="b">
        <v>1</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General!G48</f>
        <v>r</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c r="AF350" s="588"/>
      <c r="AG350" s="588"/>
      <c r="AH350" s="588"/>
      <c r="AI350" s="588"/>
      <c r="AJ350" s="588"/>
      <c r="AK350" s="588" t="b">
        <v>1</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General!G49</f>
        <v>rd</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c r="AF351" s="588"/>
      <c r="AG351" s="588"/>
      <c r="AH351" s="588"/>
      <c r="AI351" s="588"/>
      <c r="AJ351" s="588"/>
      <c r="AK351" s="588" t="b">
        <v>1</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General!G50</f>
        <v>v</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General!G51</f>
        <v>w</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c r="AF353" s="588"/>
      <c r="AG353" s="588"/>
      <c r="AH353" s="588"/>
      <c r="AI353" s="588"/>
      <c r="AJ353" s="588"/>
      <c r="AK353" s="588" t="b">
        <v>1</v>
      </c>
      <c r="AL353" s="498"/>
      <c r="AM353" s="498"/>
      <c r="AN353" s="30" t="b">
        <f t="shared" si="28"/>
        <v>1</v>
      </c>
      <c r="AO353" s="17"/>
      <c r="AP353" s="9"/>
      <c r="AQ353" s="9"/>
      <c r="AR353" s="9"/>
    </row>
    <row r="354" spans="1:44" customFormat="1" outlineLevel="2" x14ac:dyDescent="0.25">
      <c r="A354" s="7"/>
      <c r="B354" s="8"/>
      <c r="C354" s="18"/>
      <c r="D354" s="18"/>
      <c r="E354" s="18"/>
      <c r="F354" s="24"/>
      <c r="G354" s="553"/>
      <c r="H354" s="25"/>
      <c r="I354" s="516" t="str">
        <f>General!G52</f>
        <v>wd</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8"/>
        <v>1</v>
      </c>
      <c r="AO354" s="17"/>
      <c r="AP354" s="9"/>
      <c r="AQ354" s="9"/>
      <c r="AR354" s="9"/>
    </row>
    <row r="355" spans="1:44" customFormat="1" outlineLevel="2" x14ac:dyDescent="0.25">
      <c r="A355" s="7"/>
      <c r="B355" s="8"/>
      <c r="C355" s="18"/>
      <c r="D355" s="18"/>
      <c r="E355" s="18"/>
      <c r="F355" s="24"/>
      <c r="G355" s="553"/>
      <c r="H355" s="24"/>
      <c r="I355" s="516" t="str">
        <f>General!G53</f>
        <v>z</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General!G54</f>
        <v>zd</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8"/>
        <v>1</v>
      </c>
      <c r="AO356" s="17"/>
      <c r="AP356" s="9"/>
      <c r="AQ356" s="9"/>
      <c r="AR356" s="9"/>
    </row>
    <row r="357" spans="1:44" customFormat="1" ht="12" customHeight="1" outlineLevel="1" x14ac:dyDescent="0.25">
      <c r="A357" s="7"/>
      <c r="B357" s="8"/>
      <c r="C357" s="18">
        <v>2</v>
      </c>
      <c r="D357" s="18"/>
      <c r="E357" s="18"/>
      <c r="F357" s="24"/>
      <c r="G357" s="553"/>
      <c r="H357" s="25" t="s">
        <v>2338</v>
      </c>
      <c r="I357" s="516" t="str">
        <f>General!G37</f>
        <v>b</v>
      </c>
      <c r="J357" s="592" t="str">
        <f t="shared" ref="J357:J364" si="29">IF(ISBLANK(J321),"",J321)</f>
        <v/>
      </c>
      <c r="K357" s="592" t="str">
        <f t="shared" ref="K357:AK357" si="30">IF(ISBLANK(K321),"",K321)</f>
        <v/>
      </c>
      <c r="L357" s="592" t="str">
        <f t="shared" si="30"/>
        <v/>
      </c>
      <c r="M357" s="592" t="str">
        <f t="shared" si="30"/>
        <v/>
      </c>
      <c r="N357" s="592" t="str">
        <f t="shared" si="30"/>
        <v/>
      </c>
      <c r="O357" s="592" t="str">
        <f t="shared" si="30"/>
        <v/>
      </c>
      <c r="P357" s="592" t="str">
        <f t="shared" si="30"/>
        <v/>
      </c>
      <c r="Q357" s="592" t="str">
        <f t="shared" si="30"/>
        <v/>
      </c>
      <c r="R357" s="592" t="str">
        <f t="shared" si="30"/>
        <v/>
      </c>
      <c r="S357" s="592" t="b">
        <f t="shared" si="30"/>
        <v>1</v>
      </c>
      <c r="T357" s="592" t="str">
        <f t="shared" si="30"/>
        <v/>
      </c>
      <c r="U357" s="592" t="str">
        <f t="shared" si="30"/>
        <v/>
      </c>
      <c r="V357" s="592" t="str">
        <f t="shared" si="30"/>
        <v/>
      </c>
      <c r="W357" s="592" t="str">
        <f t="shared" si="30"/>
        <v/>
      </c>
      <c r="X357" s="592" t="str">
        <f t="shared" si="30"/>
        <v/>
      </c>
      <c r="Y357" s="592" t="str">
        <f t="shared" si="30"/>
        <v/>
      </c>
      <c r="Z357" s="592" t="str">
        <f t="shared" si="30"/>
        <v/>
      </c>
      <c r="AA357" s="592" t="str">
        <f t="shared" si="30"/>
        <v/>
      </c>
      <c r="AB357" s="592" t="str">
        <f t="shared" si="30"/>
        <v/>
      </c>
      <c r="AC357" s="592" t="str">
        <f t="shared" si="30"/>
        <v/>
      </c>
      <c r="AD357" s="592" t="str">
        <f t="shared" si="30"/>
        <v/>
      </c>
      <c r="AE357" s="592" t="str">
        <f t="shared" si="30"/>
        <v/>
      </c>
      <c r="AF357" s="592" t="str">
        <f t="shared" si="30"/>
        <v/>
      </c>
      <c r="AG357" s="592" t="str">
        <f t="shared" si="30"/>
        <v/>
      </c>
      <c r="AH357" s="592" t="str">
        <f t="shared" si="30"/>
        <v/>
      </c>
      <c r="AI357" s="592" t="str">
        <f t="shared" si="30"/>
        <v/>
      </c>
      <c r="AJ357" s="592" t="str">
        <f t="shared" si="30"/>
        <v/>
      </c>
      <c r="AK357" s="592" t="str">
        <f t="shared" si="30"/>
        <v/>
      </c>
      <c r="AL357" s="498"/>
      <c r="AM357" s="498"/>
      <c r="AN357" s="30" t="b">
        <f t="shared" si="28"/>
        <v>1</v>
      </c>
      <c r="AO357" s="17"/>
      <c r="AP357" s="9"/>
      <c r="AQ357" s="9"/>
      <c r="AR357" s="9"/>
    </row>
    <row r="358" spans="1:44" customFormat="1" ht="12" customHeight="1" outlineLevel="2" x14ac:dyDescent="0.25">
      <c r="A358" s="7"/>
      <c r="B358" s="8"/>
      <c r="C358" s="18"/>
      <c r="D358" s="18"/>
      <c r="E358" s="18"/>
      <c r="F358" s="24"/>
      <c r="G358" s="553"/>
      <c r="H358" s="25"/>
      <c r="I358" s="516" t="str">
        <f>General!G38</f>
        <v>bd</v>
      </c>
      <c r="J358" s="592" t="str">
        <f t="shared" si="29"/>
        <v/>
      </c>
      <c r="K358" s="592" t="str">
        <f t="shared" ref="K358:AK358" si="31">IF(ISBLANK(K322),"",K322)</f>
        <v/>
      </c>
      <c r="L358" s="592" t="str">
        <f t="shared" si="31"/>
        <v/>
      </c>
      <c r="M358" s="592" t="str">
        <f t="shared" si="31"/>
        <v/>
      </c>
      <c r="N358" s="592" t="str">
        <f t="shared" si="31"/>
        <v/>
      </c>
      <c r="O358" s="592" t="str">
        <f t="shared" si="31"/>
        <v/>
      </c>
      <c r="P358" s="592" t="str">
        <f t="shared" si="31"/>
        <v/>
      </c>
      <c r="Q358" s="592" t="str">
        <f t="shared" si="31"/>
        <v/>
      </c>
      <c r="R358" s="592" t="str">
        <f t="shared" si="31"/>
        <v/>
      </c>
      <c r="S358" s="592" t="b">
        <f t="shared" si="31"/>
        <v>1</v>
      </c>
      <c r="T358" s="592" t="str">
        <f t="shared" si="31"/>
        <v/>
      </c>
      <c r="U358" s="592" t="str">
        <f t="shared" si="31"/>
        <v/>
      </c>
      <c r="V358" s="592" t="str">
        <f t="shared" si="31"/>
        <v/>
      </c>
      <c r="W358" s="592" t="str">
        <f t="shared" si="31"/>
        <v/>
      </c>
      <c r="X358" s="592" t="str">
        <f t="shared" si="31"/>
        <v/>
      </c>
      <c r="Y358" s="592" t="str">
        <f t="shared" si="31"/>
        <v/>
      </c>
      <c r="Z358" s="592" t="str">
        <f t="shared" si="31"/>
        <v/>
      </c>
      <c r="AA358" s="592" t="str">
        <f t="shared" si="31"/>
        <v/>
      </c>
      <c r="AB358" s="592" t="str">
        <f t="shared" si="31"/>
        <v/>
      </c>
      <c r="AC358" s="592" t="str">
        <f t="shared" si="31"/>
        <v/>
      </c>
      <c r="AD358" s="592" t="str">
        <f t="shared" si="31"/>
        <v/>
      </c>
      <c r="AE358" s="592" t="str">
        <f t="shared" si="31"/>
        <v/>
      </c>
      <c r="AF358" s="592" t="str">
        <f t="shared" si="31"/>
        <v/>
      </c>
      <c r="AG358" s="592" t="str">
        <f t="shared" si="31"/>
        <v/>
      </c>
      <c r="AH358" s="592" t="str">
        <f t="shared" si="31"/>
        <v/>
      </c>
      <c r="AI358" s="592" t="str">
        <f t="shared" si="31"/>
        <v/>
      </c>
      <c r="AJ358" s="592" t="str">
        <f t="shared" si="31"/>
        <v/>
      </c>
      <c r="AK358" s="592" t="str">
        <f t="shared" si="31"/>
        <v/>
      </c>
      <c r="AL358" s="498"/>
      <c r="AM358" s="498"/>
      <c r="AN358" s="30" t="b">
        <f t="shared" si="28"/>
        <v>1</v>
      </c>
      <c r="AO358" s="17"/>
      <c r="AP358" s="9"/>
      <c r="AQ358" s="9"/>
      <c r="AR358" s="9"/>
    </row>
    <row r="359" spans="1:44" customFormat="1" ht="12" customHeight="1" outlineLevel="2" x14ac:dyDescent="0.25">
      <c r="A359" s="7"/>
      <c r="B359" s="8"/>
      <c r="C359" s="18"/>
      <c r="D359" s="18"/>
      <c r="E359" s="18"/>
      <c r="F359" s="24"/>
      <c r="G359" s="553"/>
      <c r="H359" s="25"/>
      <c r="I359" s="516" t="str">
        <f>General!G39</f>
        <v>f</v>
      </c>
      <c r="J359" s="592" t="str">
        <f t="shared" si="29"/>
        <v/>
      </c>
      <c r="K359" s="592" t="str">
        <f t="shared" ref="K359:AK359" si="32">IF(ISBLANK(K323),"",K323)</f>
        <v/>
      </c>
      <c r="L359" s="592" t="str">
        <f t="shared" si="32"/>
        <v/>
      </c>
      <c r="M359" s="592" t="str">
        <f t="shared" si="32"/>
        <v/>
      </c>
      <c r="N359" s="592" t="str">
        <f t="shared" si="32"/>
        <v/>
      </c>
      <c r="O359" s="592" t="str">
        <f t="shared" si="32"/>
        <v/>
      </c>
      <c r="P359" s="592" t="str">
        <f t="shared" si="32"/>
        <v/>
      </c>
      <c r="Q359" s="592" t="str">
        <f t="shared" si="32"/>
        <v/>
      </c>
      <c r="R359" s="592" t="str">
        <f t="shared" si="32"/>
        <v/>
      </c>
      <c r="S359" s="592" t="str">
        <f t="shared" si="32"/>
        <v/>
      </c>
      <c r="T359" s="592" t="str">
        <f t="shared" si="32"/>
        <v/>
      </c>
      <c r="U359" s="592" t="str">
        <f t="shared" si="32"/>
        <v/>
      </c>
      <c r="V359" s="592" t="str">
        <f t="shared" si="32"/>
        <v/>
      </c>
      <c r="W359" s="592" t="str">
        <f t="shared" si="32"/>
        <v/>
      </c>
      <c r="X359" s="592" t="str">
        <f t="shared" si="32"/>
        <v/>
      </c>
      <c r="Y359" s="592" t="str">
        <f t="shared" si="32"/>
        <v/>
      </c>
      <c r="Z359" s="592" t="str">
        <f t="shared" si="32"/>
        <v/>
      </c>
      <c r="AA359" s="592" t="str">
        <f t="shared" si="32"/>
        <v/>
      </c>
      <c r="AB359" s="592" t="str">
        <f t="shared" si="32"/>
        <v/>
      </c>
      <c r="AC359" s="592" t="str">
        <f t="shared" si="32"/>
        <v/>
      </c>
      <c r="AD359" s="592" t="str">
        <f t="shared" si="32"/>
        <v/>
      </c>
      <c r="AE359" s="592" t="str">
        <f t="shared" si="32"/>
        <v/>
      </c>
      <c r="AF359" s="592" t="str">
        <f t="shared" si="32"/>
        <v/>
      </c>
      <c r="AG359" s="592" t="str">
        <f t="shared" si="32"/>
        <v/>
      </c>
      <c r="AH359" s="592" t="str">
        <f t="shared" si="32"/>
        <v/>
      </c>
      <c r="AI359" s="592" t="str">
        <f t="shared" si="32"/>
        <v/>
      </c>
      <c r="AJ359" s="592" t="b">
        <f t="shared" si="32"/>
        <v>1</v>
      </c>
      <c r="AK359" s="592" t="str">
        <f t="shared" si="32"/>
        <v/>
      </c>
      <c r="AL359" s="498"/>
      <c r="AM359" s="498"/>
      <c r="AN359" s="30" t="b">
        <f t="shared" si="28"/>
        <v>1</v>
      </c>
      <c r="AO359" s="17"/>
      <c r="AP359" s="9"/>
      <c r="AQ359" s="9"/>
      <c r="AR359" s="9"/>
    </row>
    <row r="360" spans="1:44" customFormat="1" ht="12" customHeight="1" outlineLevel="2" x14ac:dyDescent="0.25">
      <c r="A360" s="7"/>
      <c r="B360" s="8"/>
      <c r="C360" s="18"/>
      <c r="D360" s="18"/>
      <c r="E360" s="18"/>
      <c r="F360" s="24"/>
      <c r="G360" s="553"/>
      <c r="H360" s="25"/>
      <c r="I360" s="516" t="str">
        <f>General!G40</f>
        <v>h</v>
      </c>
      <c r="J360" s="592" t="str">
        <f t="shared" si="29"/>
        <v/>
      </c>
      <c r="K360" s="592" t="str">
        <f t="shared" ref="K360:AK360" si="33">IF(ISBLANK(K324),"",K324)</f>
        <v/>
      </c>
      <c r="L360" s="592" t="str">
        <f t="shared" si="33"/>
        <v/>
      </c>
      <c r="M360" s="592" t="str">
        <f t="shared" si="33"/>
        <v/>
      </c>
      <c r="N360" s="592" t="str">
        <f t="shared" si="33"/>
        <v/>
      </c>
      <c r="O360" s="592" t="str">
        <f t="shared" si="33"/>
        <v/>
      </c>
      <c r="P360" s="592" t="str">
        <f t="shared" si="33"/>
        <v/>
      </c>
      <c r="Q360" s="592" t="str">
        <f t="shared" si="33"/>
        <v/>
      </c>
      <c r="R360" s="592" t="str">
        <f t="shared" si="33"/>
        <v/>
      </c>
      <c r="S360" s="592" t="b">
        <f t="shared" si="33"/>
        <v>1</v>
      </c>
      <c r="T360" s="592" t="str">
        <f t="shared" si="33"/>
        <v/>
      </c>
      <c r="U360" s="592" t="str">
        <f t="shared" si="33"/>
        <v/>
      </c>
      <c r="V360" s="592" t="str">
        <f t="shared" si="33"/>
        <v/>
      </c>
      <c r="W360" s="592" t="b">
        <f t="shared" si="33"/>
        <v>1</v>
      </c>
      <c r="X360" s="592" t="str">
        <f t="shared" si="33"/>
        <v/>
      </c>
      <c r="Y360" s="592" t="str">
        <f t="shared" si="33"/>
        <v/>
      </c>
      <c r="Z360" s="592" t="str">
        <f t="shared" si="33"/>
        <v/>
      </c>
      <c r="AA360" s="592" t="b">
        <f t="shared" si="33"/>
        <v>1</v>
      </c>
      <c r="AB360" s="592" t="str">
        <f t="shared" si="33"/>
        <v/>
      </c>
      <c r="AC360" s="592" t="b">
        <f t="shared" si="33"/>
        <v>1</v>
      </c>
      <c r="AD360" s="592" t="str">
        <f t="shared" si="33"/>
        <v/>
      </c>
      <c r="AE360" s="592" t="str">
        <f t="shared" si="33"/>
        <v/>
      </c>
      <c r="AF360" s="592" t="str">
        <f t="shared" si="33"/>
        <v/>
      </c>
      <c r="AG360" s="592" t="str">
        <f t="shared" si="33"/>
        <v/>
      </c>
      <c r="AH360" s="592" t="str">
        <f t="shared" si="33"/>
        <v/>
      </c>
      <c r="AI360" s="592" t="str">
        <f t="shared" si="33"/>
        <v/>
      </c>
      <c r="AJ360" s="592" t="str">
        <f t="shared" si="33"/>
        <v/>
      </c>
      <c r="AK360" s="592" t="str">
        <f t="shared" si="33"/>
        <v/>
      </c>
      <c r="AL360" s="498"/>
      <c r="AM360" s="498"/>
      <c r="AN360" s="30" t="b">
        <f t="shared" si="28"/>
        <v>1</v>
      </c>
      <c r="AO360" s="17"/>
      <c r="AP360" s="9"/>
      <c r="AQ360" s="9"/>
      <c r="AR360" s="9"/>
    </row>
    <row r="361" spans="1:44" customFormat="1" ht="12" customHeight="1" outlineLevel="2" x14ac:dyDescent="0.25">
      <c r="A361" s="7"/>
      <c r="B361" s="8"/>
      <c r="C361" s="18"/>
      <c r="D361" s="18"/>
      <c r="E361" s="18"/>
      <c r="F361" s="24"/>
      <c r="G361" s="553"/>
      <c r="H361" s="25"/>
      <c r="I361" s="516" t="str">
        <f>General!G41</f>
        <v>i</v>
      </c>
      <c r="J361" s="592" t="str">
        <f t="shared" si="29"/>
        <v/>
      </c>
      <c r="K361" s="592" t="str">
        <f t="shared" ref="K361:AK361" si="34">IF(ISBLANK(K325),"",K325)</f>
        <v/>
      </c>
      <c r="L361" s="592" t="str">
        <f t="shared" si="34"/>
        <v/>
      </c>
      <c r="M361" s="592" t="str">
        <f t="shared" si="34"/>
        <v/>
      </c>
      <c r="N361" s="592" t="str">
        <f t="shared" si="34"/>
        <v/>
      </c>
      <c r="O361" s="592" t="str">
        <f t="shared" si="34"/>
        <v/>
      </c>
      <c r="P361" s="592" t="str">
        <f t="shared" si="34"/>
        <v/>
      </c>
      <c r="Q361" s="592" t="str">
        <f t="shared" si="34"/>
        <v/>
      </c>
      <c r="R361" s="592" t="str">
        <f t="shared" si="34"/>
        <v/>
      </c>
      <c r="S361" s="592" t="str">
        <f t="shared" si="34"/>
        <v/>
      </c>
      <c r="T361" s="592" t="str">
        <f t="shared" si="34"/>
        <v/>
      </c>
      <c r="U361" s="592" t="str">
        <f t="shared" si="34"/>
        <v/>
      </c>
      <c r="V361" s="592" t="str">
        <f t="shared" si="34"/>
        <v/>
      </c>
      <c r="W361" s="592" t="str">
        <f t="shared" si="34"/>
        <v/>
      </c>
      <c r="X361" s="592" t="str">
        <f t="shared" si="34"/>
        <v/>
      </c>
      <c r="Y361" s="592" t="str">
        <f t="shared" si="34"/>
        <v/>
      </c>
      <c r="Z361" s="592" t="str">
        <f t="shared" si="34"/>
        <v/>
      </c>
      <c r="AA361" s="592" t="str">
        <f t="shared" si="34"/>
        <v/>
      </c>
      <c r="AB361" s="592" t="str">
        <f t="shared" si="34"/>
        <v/>
      </c>
      <c r="AC361" s="592" t="str">
        <f t="shared" si="34"/>
        <v/>
      </c>
      <c r="AD361" s="592" t="str">
        <f t="shared" si="34"/>
        <v/>
      </c>
      <c r="AE361" s="592" t="str">
        <f t="shared" si="34"/>
        <v/>
      </c>
      <c r="AF361" s="592" t="str">
        <f t="shared" si="34"/>
        <v/>
      </c>
      <c r="AG361" s="592" t="str">
        <f t="shared" si="34"/>
        <v/>
      </c>
      <c r="AH361" s="592" t="str">
        <f t="shared" si="34"/>
        <v/>
      </c>
      <c r="AI361" s="592" t="str">
        <f t="shared" si="34"/>
        <v/>
      </c>
      <c r="AJ361" s="592" t="b">
        <f t="shared" si="34"/>
        <v>1</v>
      </c>
      <c r="AK361" s="592" t="str">
        <f t="shared" si="34"/>
        <v/>
      </c>
      <c r="AL361" s="498"/>
      <c r="AM361" s="498"/>
      <c r="AN361" s="30" t="b">
        <f t="shared" si="28"/>
        <v>1</v>
      </c>
      <c r="AO361" s="17"/>
      <c r="AP361" s="9"/>
      <c r="AQ361" s="9"/>
      <c r="AR361" s="9"/>
    </row>
    <row r="362" spans="1:44" customFormat="1" ht="12" customHeight="1" outlineLevel="2" x14ac:dyDescent="0.25">
      <c r="A362" s="7"/>
      <c r="B362" s="8"/>
      <c r="C362" s="18"/>
      <c r="D362" s="18"/>
      <c r="E362" s="18"/>
      <c r="F362" s="24"/>
      <c r="G362" s="553"/>
      <c r="H362" s="25"/>
      <c r="I362" s="516" t="str">
        <f>General!G42</f>
        <v>k</v>
      </c>
      <c r="J362" s="592" t="str">
        <f t="shared" si="29"/>
        <v/>
      </c>
      <c r="K362" s="592" t="str">
        <f t="shared" ref="K362:AK362" si="35">IF(ISBLANK(K326),"",K326)</f>
        <v/>
      </c>
      <c r="L362" s="592" t="str">
        <f t="shared" si="35"/>
        <v/>
      </c>
      <c r="M362" s="592" t="str">
        <f t="shared" si="35"/>
        <v/>
      </c>
      <c r="N362" s="592" t="str">
        <f t="shared" si="35"/>
        <v/>
      </c>
      <c r="O362" s="592" t="str">
        <f t="shared" si="35"/>
        <v/>
      </c>
      <c r="P362" s="592" t="str">
        <f t="shared" si="35"/>
        <v/>
      </c>
      <c r="Q362" s="592" t="str">
        <f t="shared" si="35"/>
        <v/>
      </c>
      <c r="R362" s="592" t="str">
        <f t="shared" si="35"/>
        <v/>
      </c>
      <c r="S362" s="592" t="str">
        <f t="shared" si="35"/>
        <v/>
      </c>
      <c r="T362" s="592" t="str">
        <f t="shared" si="35"/>
        <v/>
      </c>
      <c r="U362" s="592" t="str">
        <f t="shared" si="35"/>
        <v/>
      </c>
      <c r="V362" s="592" t="str">
        <f t="shared" si="35"/>
        <v/>
      </c>
      <c r="W362" s="592" t="str">
        <f t="shared" si="35"/>
        <v/>
      </c>
      <c r="X362" s="592" t="str">
        <f t="shared" si="35"/>
        <v/>
      </c>
      <c r="Y362" s="592" t="str">
        <f t="shared" si="35"/>
        <v/>
      </c>
      <c r="Z362" s="592" t="str">
        <f t="shared" si="35"/>
        <v/>
      </c>
      <c r="AA362" s="592" t="str">
        <f t="shared" si="35"/>
        <v/>
      </c>
      <c r="AB362" s="592" t="str">
        <f t="shared" si="35"/>
        <v/>
      </c>
      <c r="AC362" s="592" t="str">
        <f t="shared" si="35"/>
        <v/>
      </c>
      <c r="AD362" s="592" t="str">
        <f t="shared" si="35"/>
        <v/>
      </c>
      <c r="AE362" s="592" t="str">
        <f t="shared" si="35"/>
        <v/>
      </c>
      <c r="AF362" s="592" t="str">
        <f t="shared" si="35"/>
        <v/>
      </c>
      <c r="AG362" s="592" t="str">
        <f t="shared" si="35"/>
        <v/>
      </c>
      <c r="AH362" s="592" t="str">
        <f t="shared" si="35"/>
        <v/>
      </c>
      <c r="AI362" s="592" t="str">
        <f t="shared" si="35"/>
        <v/>
      </c>
      <c r="AJ362" s="592" t="b">
        <f t="shared" si="35"/>
        <v>1</v>
      </c>
      <c r="AK362" s="592" t="str">
        <f t="shared" si="35"/>
        <v/>
      </c>
      <c r="AL362" s="498"/>
      <c r="AM362" s="498"/>
      <c r="AN362" s="30" t="b">
        <f t="shared" si="28"/>
        <v>1</v>
      </c>
      <c r="AO362" s="17"/>
      <c r="AP362" s="9"/>
      <c r="AQ362" s="9"/>
      <c r="AR362" s="9"/>
    </row>
    <row r="363" spans="1:44" customFormat="1" ht="12" customHeight="1" outlineLevel="2" x14ac:dyDescent="0.25">
      <c r="A363" s="7"/>
      <c r="B363" s="8"/>
      <c r="C363" s="18"/>
      <c r="D363" s="18"/>
      <c r="E363" s="18"/>
      <c r="F363" s="24"/>
      <c r="G363" s="553"/>
      <c r="H363" s="25"/>
      <c r="I363" s="516" t="str">
        <f>General!G43</f>
        <v>l</v>
      </c>
      <c r="J363" s="592" t="str">
        <f t="shared" si="29"/>
        <v/>
      </c>
      <c r="K363" s="592" t="str">
        <f t="shared" ref="K363:AK363" si="36">IF(ISBLANK(K327),"",K327)</f>
        <v/>
      </c>
      <c r="L363" s="592" t="str">
        <f t="shared" si="36"/>
        <v/>
      </c>
      <c r="M363" s="592" t="str">
        <f t="shared" si="36"/>
        <v/>
      </c>
      <c r="N363" s="592" t="str">
        <f t="shared" si="36"/>
        <v/>
      </c>
      <c r="O363" s="592" t="str">
        <f t="shared" si="36"/>
        <v/>
      </c>
      <c r="P363" s="592" t="str">
        <f t="shared" si="36"/>
        <v/>
      </c>
      <c r="Q363" s="592" t="str">
        <f t="shared" si="36"/>
        <v/>
      </c>
      <c r="R363" s="592" t="str">
        <f t="shared" si="36"/>
        <v/>
      </c>
      <c r="S363" s="592" t="str">
        <f t="shared" si="36"/>
        <v/>
      </c>
      <c r="T363" s="592" t="str">
        <f t="shared" si="36"/>
        <v/>
      </c>
      <c r="U363" s="592" t="str">
        <f t="shared" si="36"/>
        <v/>
      </c>
      <c r="V363" s="592" t="str">
        <f t="shared" si="36"/>
        <v/>
      </c>
      <c r="W363" s="592" t="str">
        <f t="shared" si="36"/>
        <v/>
      </c>
      <c r="X363" s="592" t="str">
        <f t="shared" si="36"/>
        <v/>
      </c>
      <c r="Y363" s="592" t="str">
        <f t="shared" si="36"/>
        <v/>
      </c>
      <c r="Z363" s="592" t="str">
        <f t="shared" si="36"/>
        <v/>
      </c>
      <c r="AA363" s="592" t="str">
        <f t="shared" si="36"/>
        <v/>
      </c>
      <c r="AB363" s="592" t="str">
        <f t="shared" si="36"/>
        <v/>
      </c>
      <c r="AC363" s="592" t="str">
        <f t="shared" si="36"/>
        <v/>
      </c>
      <c r="AD363" s="592" t="str">
        <f t="shared" si="36"/>
        <v/>
      </c>
      <c r="AE363" s="592" t="str">
        <f t="shared" si="36"/>
        <v/>
      </c>
      <c r="AF363" s="592" t="str">
        <f t="shared" si="36"/>
        <v/>
      </c>
      <c r="AG363" s="592" t="str">
        <f t="shared" si="36"/>
        <v/>
      </c>
      <c r="AH363" s="592" t="str">
        <f t="shared" si="36"/>
        <v/>
      </c>
      <c r="AI363" s="592" t="str">
        <f t="shared" si="36"/>
        <v/>
      </c>
      <c r="AJ363" s="592" t="b">
        <f t="shared" si="36"/>
        <v>1</v>
      </c>
      <c r="AK363" s="592" t="str">
        <f t="shared" si="36"/>
        <v/>
      </c>
      <c r="AL363" s="498"/>
      <c r="AM363" s="498"/>
      <c r="AN363" s="30" t="b">
        <f t="shared" si="28"/>
        <v>1</v>
      </c>
      <c r="AO363" s="17"/>
      <c r="AP363" s="9"/>
      <c r="AQ363" s="9"/>
      <c r="AR363" s="9"/>
    </row>
    <row r="364" spans="1:44" customFormat="1" ht="12" customHeight="1" outlineLevel="2" x14ac:dyDescent="0.25">
      <c r="A364" s="7"/>
      <c r="B364" s="8"/>
      <c r="C364" s="18"/>
      <c r="D364" s="18"/>
      <c r="E364" s="18"/>
      <c r="F364" s="24"/>
      <c r="G364" s="553"/>
      <c r="H364" s="25"/>
      <c r="I364" s="516" t="str">
        <f>General!G44</f>
        <v>ms</v>
      </c>
      <c r="J364" s="592" t="str">
        <f t="shared" si="29"/>
        <v/>
      </c>
      <c r="K364" s="592" t="str">
        <f t="shared" ref="K364:AK364" si="37">IF(ISBLANK(K328),"",K328)</f>
        <v/>
      </c>
      <c r="L364" s="592" t="str">
        <f t="shared" si="37"/>
        <v/>
      </c>
      <c r="M364" s="592" t="str">
        <f t="shared" si="37"/>
        <v/>
      </c>
      <c r="N364" s="592" t="str">
        <f t="shared" si="37"/>
        <v/>
      </c>
      <c r="O364" s="592" t="str">
        <f t="shared" si="37"/>
        <v/>
      </c>
      <c r="P364" s="592" t="str">
        <f t="shared" si="37"/>
        <v/>
      </c>
      <c r="Q364" s="592" t="str">
        <f t="shared" si="37"/>
        <v/>
      </c>
      <c r="R364" s="592" t="str">
        <f t="shared" si="37"/>
        <v/>
      </c>
      <c r="S364" s="592" t="b">
        <f t="shared" si="37"/>
        <v>1</v>
      </c>
      <c r="T364" s="592" t="str">
        <f t="shared" si="37"/>
        <v/>
      </c>
      <c r="U364" s="592" t="b">
        <f t="shared" si="37"/>
        <v>1</v>
      </c>
      <c r="V364" s="592" t="str">
        <f t="shared" si="37"/>
        <v/>
      </c>
      <c r="W364" s="592" t="b">
        <f t="shared" si="37"/>
        <v>1</v>
      </c>
      <c r="X364" s="592" t="str">
        <f t="shared" si="37"/>
        <v/>
      </c>
      <c r="Y364" s="592" t="b">
        <f t="shared" si="37"/>
        <v>1</v>
      </c>
      <c r="Z364" s="592" t="str">
        <f t="shared" si="37"/>
        <v/>
      </c>
      <c r="AA364" s="592" t="b">
        <f t="shared" si="37"/>
        <v>1</v>
      </c>
      <c r="AB364" s="592" t="str">
        <f t="shared" si="37"/>
        <v/>
      </c>
      <c r="AC364" s="592" t="b">
        <f t="shared" si="37"/>
        <v>1</v>
      </c>
      <c r="AD364" s="592" t="str">
        <f t="shared" si="37"/>
        <v/>
      </c>
      <c r="AE364" s="592" t="str">
        <f t="shared" si="37"/>
        <v/>
      </c>
      <c r="AF364" s="592" t="str">
        <f t="shared" si="37"/>
        <v/>
      </c>
      <c r="AG364" s="592" t="str">
        <f t="shared" si="37"/>
        <v/>
      </c>
      <c r="AH364" s="592" t="str">
        <f t="shared" si="37"/>
        <v/>
      </c>
      <c r="AI364" s="592" t="str">
        <f t="shared" si="37"/>
        <v/>
      </c>
      <c r="AJ364" s="592" t="b">
        <f t="shared" si="37"/>
        <v>1</v>
      </c>
      <c r="AK364" s="592" t="str">
        <f t="shared" si="37"/>
        <v/>
      </c>
      <c r="AL364" s="498"/>
      <c r="AM364" s="498"/>
      <c r="AN364" s="30"/>
      <c r="AO364" s="17"/>
      <c r="AP364" s="9"/>
      <c r="AQ364" s="9"/>
      <c r="AR364" s="9"/>
    </row>
    <row r="365" spans="1:44" customFormat="1" ht="12" customHeight="1" outlineLevel="2" x14ac:dyDescent="0.25">
      <c r="A365" s="7"/>
      <c r="B365" s="8"/>
      <c r="C365" s="18"/>
      <c r="D365" s="18"/>
      <c r="E365" s="18"/>
      <c r="F365" s="24"/>
      <c r="G365" s="553"/>
      <c r="H365" s="25"/>
      <c r="I365" s="516" t="str">
        <f>General!G45</f>
        <v>o</v>
      </c>
      <c r="J365" s="592" t="str">
        <f t="shared" ref="J365:AK368" si="38">IF(ISBLANK(J329),"",J329)</f>
        <v/>
      </c>
      <c r="K365" s="592" t="str">
        <f t="shared" si="38"/>
        <v/>
      </c>
      <c r="L365" s="592" t="str">
        <f t="shared" si="38"/>
        <v/>
      </c>
      <c r="M365" s="592" t="str">
        <f t="shared" si="38"/>
        <v/>
      </c>
      <c r="N365" s="592" t="str">
        <f t="shared" si="38"/>
        <v/>
      </c>
      <c r="O365" s="592" t="str">
        <f t="shared" si="38"/>
        <v/>
      </c>
      <c r="P365" s="592" t="str">
        <f t="shared" si="38"/>
        <v/>
      </c>
      <c r="Q365" s="592" t="str">
        <f t="shared" si="38"/>
        <v/>
      </c>
      <c r="R365" s="592" t="str">
        <f t="shared" si="38"/>
        <v/>
      </c>
      <c r="S365" s="592" t="b">
        <f t="shared" si="38"/>
        <v>1</v>
      </c>
      <c r="T365" s="592" t="str">
        <f t="shared" si="38"/>
        <v/>
      </c>
      <c r="U365" s="592" t="str">
        <f t="shared" si="38"/>
        <v/>
      </c>
      <c r="V365" s="592" t="str">
        <f t="shared" si="38"/>
        <v/>
      </c>
      <c r="W365" s="592" t="b">
        <f t="shared" si="38"/>
        <v>1</v>
      </c>
      <c r="X365" s="592" t="str">
        <f t="shared" si="38"/>
        <v/>
      </c>
      <c r="Y365" s="592" t="str">
        <f t="shared" si="38"/>
        <v/>
      </c>
      <c r="Z365" s="592" t="str">
        <f t="shared" si="38"/>
        <v/>
      </c>
      <c r="AA365" s="592" t="b">
        <f t="shared" si="38"/>
        <v>1</v>
      </c>
      <c r="AB365" s="592" t="str">
        <f t="shared" si="38"/>
        <v/>
      </c>
      <c r="AC365" s="592" t="b">
        <f t="shared" si="38"/>
        <v>1</v>
      </c>
      <c r="AD365" s="592" t="str">
        <f t="shared" si="38"/>
        <v/>
      </c>
      <c r="AE365" s="592" t="str">
        <f t="shared" si="38"/>
        <v/>
      </c>
      <c r="AF365" s="592" t="str">
        <f t="shared" si="38"/>
        <v/>
      </c>
      <c r="AG365" s="592" t="str">
        <f t="shared" si="38"/>
        <v/>
      </c>
      <c r="AH365" s="592" t="str">
        <f t="shared" si="38"/>
        <v/>
      </c>
      <c r="AI365" s="592" t="str">
        <f t="shared" si="38"/>
        <v/>
      </c>
      <c r="AJ365" s="592" t="str">
        <f t="shared" si="38"/>
        <v/>
      </c>
      <c r="AK365" s="592" t="str">
        <f t="shared" si="38"/>
        <v/>
      </c>
      <c r="AL365" s="498"/>
      <c r="AM365" s="498"/>
      <c r="AN365" s="30" t="b">
        <f t="shared" si="28"/>
        <v>1</v>
      </c>
      <c r="AO365" s="17"/>
      <c r="AP365" s="9"/>
      <c r="AQ365" s="9"/>
      <c r="AR365" s="9"/>
    </row>
    <row r="366" spans="1:44" customFormat="1" ht="12" customHeight="1" outlineLevel="2" x14ac:dyDescent="0.25">
      <c r="A366" s="7"/>
      <c r="B366" s="8"/>
      <c r="C366" s="18"/>
      <c r="D366" s="18"/>
      <c r="E366" s="18"/>
      <c r="F366" s="24"/>
      <c r="G366" s="553"/>
      <c r="H366" s="25"/>
      <c r="I366" s="516" t="str">
        <f>General!G46</f>
        <v>od</v>
      </c>
      <c r="J366" s="592" t="str">
        <f t="shared" si="38"/>
        <v/>
      </c>
      <c r="K366" s="592" t="str">
        <f t="shared" si="38"/>
        <v/>
      </c>
      <c r="L366" s="592" t="str">
        <f t="shared" si="38"/>
        <v/>
      </c>
      <c r="M366" s="592" t="str">
        <f t="shared" si="38"/>
        <v/>
      </c>
      <c r="N366" s="592" t="str">
        <f t="shared" si="38"/>
        <v/>
      </c>
      <c r="O366" s="592" t="str">
        <f t="shared" si="38"/>
        <v/>
      </c>
      <c r="P366" s="592" t="str">
        <f t="shared" si="38"/>
        <v/>
      </c>
      <c r="Q366" s="592" t="str">
        <f t="shared" si="38"/>
        <v/>
      </c>
      <c r="R366" s="592" t="str">
        <f t="shared" si="38"/>
        <v/>
      </c>
      <c r="S366" s="592" t="b">
        <f t="shared" si="38"/>
        <v>1</v>
      </c>
      <c r="T366" s="592" t="str">
        <f t="shared" si="38"/>
        <v/>
      </c>
      <c r="U366" s="592" t="str">
        <f t="shared" si="38"/>
        <v/>
      </c>
      <c r="V366" s="592" t="str">
        <f t="shared" si="38"/>
        <v/>
      </c>
      <c r="W366" s="592" t="b">
        <f t="shared" si="38"/>
        <v>1</v>
      </c>
      <c r="X366" s="592" t="str">
        <f t="shared" si="38"/>
        <v/>
      </c>
      <c r="Y366" s="592" t="str">
        <f t="shared" si="38"/>
        <v/>
      </c>
      <c r="Z366" s="592" t="str">
        <f t="shared" si="38"/>
        <v/>
      </c>
      <c r="AA366" s="592" t="b">
        <f t="shared" si="38"/>
        <v>1</v>
      </c>
      <c r="AB366" s="592" t="str">
        <f t="shared" si="38"/>
        <v/>
      </c>
      <c r="AC366" s="592" t="b">
        <f t="shared" si="38"/>
        <v>1</v>
      </c>
      <c r="AD366" s="592" t="str">
        <f t="shared" si="38"/>
        <v/>
      </c>
      <c r="AE366" s="592" t="str">
        <f t="shared" si="38"/>
        <v/>
      </c>
      <c r="AF366" s="592" t="str">
        <f t="shared" si="38"/>
        <v/>
      </c>
      <c r="AG366" s="592" t="str">
        <f t="shared" si="38"/>
        <v/>
      </c>
      <c r="AH366" s="592" t="str">
        <f t="shared" si="38"/>
        <v/>
      </c>
      <c r="AI366" s="592" t="str">
        <f t="shared" si="38"/>
        <v/>
      </c>
      <c r="AJ366" s="592" t="str">
        <f t="shared" si="38"/>
        <v/>
      </c>
      <c r="AK366" s="592" t="str">
        <f t="shared" si="38"/>
        <v/>
      </c>
      <c r="AL366" s="498"/>
      <c r="AM366" s="498"/>
      <c r="AN366" s="30" t="b">
        <f t="shared" si="28"/>
        <v>1</v>
      </c>
      <c r="AO366" s="17"/>
      <c r="AP366" s="9"/>
      <c r="AQ366" s="9"/>
      <c r="AR366" s="9"/>
    </row>
    <row r="367" spans="1:44" customFormat="1" ht="12" customHeight="1" outlineLevel="2" x14ac:dyDescent="0.25">
      <c r="A367" s="7"/>
      <c r="B367" s="8"/>
      <c r="C367" s="18"/>
      <c r="D367" s="18"/>
      <c r="E367" s="18"/>
      <c r="F367" s="24"/>
      <c r="G367" s="553"/>
      <c r="H367" s="25"/>
      <c r="I367" s="516" t="str">
        <f>General!G47</f>
        <v>of</v>
      </c>
      <c r="J367" s="592" t="str">
        <f t="shared" si="38"/>
        <v/>
      </c>
      <c r="K367" s="592" t="str">
        <f t="shared" si="38"/>
        <v/>
      </c>
      <c r="L367" s="592" t="str">
        <f t="shared" si="38"/>
        <v/>
      </c>
      <c r="M367" s="592" t="str">
        <f t="shared" si="38"/>
        <v/>
      </c>
      <c r="N367" s="592" t="str">
        <f t="shared" si="38"/>
        <v/>
      </c>
      <c r="O367" s="592" t="str">
        <f t="shared" si="38"/>
        <v/>
      </c>
      <c r="P367" s="592" t="str">
        <f t="shared" si="38"/>
        <v/>
      </c>
      <c r="Q367" s="592" t="str">
        <f t="shared" si="38"/>
        <v/>
      </c>
      <c r="R367" s="592" t="str">
        <f t="shared" si="38"/>
        <v/>
      </c>
      <c r="S367" s="592" t="b">
        <f t="shared" si="38"/>
        <v>1</v>
      </c>
      <c r="T367" s="592" t="str">
        <f t="shared" si="38"/>
        <v/>
      </c>
      <c r="U367" s="592" t="str">
        <f t="shared" si="38"/>
        <v/>
      </c>
      <c r="V367" s="592" t="str">
        <f t="shared" si="38"/>
        <v/>
      </c>
      <c r="W367" s="592" t="b">
        <f t="shared" si="38"/>
        <v>1</v>
      </c>
      <c r="X367" s="592" t="str">
        <f t="shared" si="38"/>
        <v/>
      </c>
      <c r="Y367" s="592" t="str">
        <f t="shared" si="38"/>
        <v/>
      </c>
      <c r="Z367" s="592" t="str">
        <f t="shared" si="38"/>
        <v/>
      </c>
      <c r="AA367" s="592" t="b">
        <f t="shared" si="38"/>
        <v>1</v>
      </c>
      <c r="AB367" s="592" t="str">
        <f t="shared" si="38"/>
        <v/>
      </c>
      <c r="AC367" s="592" t="b">
        <f t="shared" si="38"/>
        <v>1</v>
      </c>
      <c r="AD367" s="592" t="str">
        <f t="shared" si="38"/>
        <v/>
      </c>
      <c r="AE367" s="592" t="str">
        <f t="shared" si="38"/>
        <v/>
      </c>
      <c r="AF367" s="592" t="str">
        <f t="shared" si="38"/>
        <v/>
      </c>
      <c r="AG367" s="592" t="str">
        <f t="shared" si="38"/>
        <v/>
      </c>
      <c r="AH367" s="592" t="str">
        <f t="shared" si="38"/>
        <v/>
      </c>
      <c r="AI367" s="592" t="str">
        <f t="shared" si="38"/>
        <v/>
      </c>
      <c r="AJ367" s="592" t="str">
        <f t="shared" si="38"/>
        <v/>
      </c>
      <c r="AK367" s="592" t="str">
        <f t="shared" si="38"/>
        <v/>
      </c>
      <c r="AL367" s="498"/>
      <c r="AM367" s="498"/>
      <c r="AN367" s="30" t="b">
        <f t="shared" si="28"/>
        <v>1</v>
      </c>
      <c r="AO367" s="17"/>
      <c r="AP367" s="9"/>
      <c r="AQ367" s="9"/>
      <c r="AR367" s="9"/>
    </row>
    <row r="368" spans="1:44" customFormat="1" ht="12" customHeight="1" outlineLevel="2" x14ac:dyDescent="0.25">
      <c r="A368" s="7"/>
      <c r="B368" s="8"/>
      <c r="C368" s="18"/>
      <c r="D368" s="18"/>
      <c r="E368" s="18"/>
      <c r="F368" s="24"/>
      <c r="G368" s="553"/>
      <c r="H368" s="25"/>
      <c r="I368" s="516" t="str">
        <f>General!G48</f>
        <v>r</v>
      </c>
      <c r="J368" s="592" t="str">
        <f t="shared" si="38"/>
        <v/>
      </c>
      <c r="K368" s="592" t="str">
        <f t="shared" si="38"/>
        <v/>
      </c>
      <c r="L368" s="592" t="str">
        <f t="shared" si="38"/>
        <v/>
      </c>
      <c r="M368" s="592" t="str">
        <f t="shared" ref="M368:AK368" si="39">IF(ISBLANK(M332),"",M332)</f>
        <v/>
      </c>
      <c r="N368" s="592" t="str">
        <f t="shared" si="39"/>
        <v/>
      </c>
      <c r="O368" s="592" t="str">
        <f t="shared" si="39"/>
        <v/>
      </c>
      <c r="P368" s="592" t="str">
        <f t="shared" si="39"/>
        <v/>
      </c>
      <c r="Q368" s="592" t="str">
        <f t="shared" si="39"/>
        <v/>
      </c>
      <c r="R368" s="592" t="str">
        <f t="shared" si="39"/>
        <v/>
      </c>
      <c r="S368" s="592" t="str">
        <f t="shared" si="39"/>
        <v/>
      </c>
      <c r="T368" s="592" t="str">
        <f t="shared" si="39"/>
        <v/>
      </c>
      <c r="U368" s="592" t="b">
        <f t="shared" si="39"/>
        <v>1</v>
      </c>
      <c r="V368" s="592" t="str">
        <f t="shared" si="39"/>
        <v/>
      </c>
      <c r="W368" s="592" t="str">
        <f t="shared" si="39"/>
        <v/>
      </c>
      <c r="X368" s="592" t="str">
        <f t="shared" si="39"/>
        <v/>
      </c>
      <c r="Y368" s="592" t="b">
        <f t="shared" si="39"/>
        <v>1</v>
      </c>
      <c r="Z368" s="592" t="str">
        <f t="shared" si="39"/>
        <v/>
      </c>
      <c r="AA368" s="592" t="str">
        <f t="shared" si="39"/>
        <v/>
      </c>
      <c r="AB368" s="592" t="str">
        <f t="shared" si="39"/>
        <v/>
      </c>
      <c r="AC368" s="592" t="str">
        <f t="shared" si="39"/>
        <v/>
      </c>
      <c r="AD368" s="592" t="str">
        <f t="shared" si="39"/>
        <v/>
      </c>
      <c r="AE368" s="592" t="str">
        <f t="shared" si="39"/>
        <v/>
      </c>
      <c r="AF368" s="592" t="str">
        <f t="shared" si="39"/>
        <v/>
      </c>
      <c r="AG368" s="592" t="str">
        <f t="shared" si="39"/>
        <v/>
      </c>
      <c r="AH368" s="592" t="str">
        <f t="shared" si="39"/>
        <v/>
      </c>
      <c r="AI368" s="592" t="str">
        <f t="shared" si="39"/>
        <v/>
      </c>
      <c r="AJ368" s="592" t="str">
        <f t="shared" si="39"/>
        <v/>
      </c>
      <c r="AK368" s="592" t="str">
        <f t="shared" si="39"/>
        <v/>
      </c>
      <c r="AL368" s="498"/>
      <c r="AM368" s="498"/>
      <c r="AN368" s="30" t="b">
        <f t="shared" si="28"/>
        <v>1</v>
      </c>
      <c r="AO368" s="17"/>
      <c r="AP368" s="9"/>
      <c r="AQ368" s="9"/>
      <c r="AR368" s="9"/>
    </row>
    <row r="369" spans="1:44" customFormat="1" ht="12" customHeight="1" outlineLevel="2" x14ac:dyDescent="0.25">
      <c r="A369" s="7"/>
      <c r="B369" s="8"/>
      <c r="C369" s="18"/>
      <c r="D369" s="18"/>
      <c r="E369" s="18"/>
      <c r="F369" s="24"/>
      <c r="G369" s="553"/>
      <c r="H369" s="25"/>
      <c r="I369" s="516" t="str">
        <f>General!G49</f>
        <v>rd</v>
      </c>
      <c r="J369" s="592" t="str">
        <f t="shared" ref="J369:AK374" si="40">IF(ISBLANK(J333),"",J333)</f>
        <v/>
      </c>
      <c r="K369" s="592" t="str">
        <f t="shared" si="40"/>
        <v/>
      </c>
      <c r="L369" s="592" t="str">
        <f t="shared" si="40"/>
        <v/>
      </c>
      <c r="M369" s="592" t="str">
        <f t="shared" si="40"/>
        <v/>
      </c>
      <c r="N369" s="592" t="str">
        <f t="shared" si="40"/>
        <v/>
      </c>
      <c r="O369" s="592" t="str">
        <f t="shared" si="40"/>
        <v/>
      </c>
      <c r="P369" s="592" t="str">
        <f t="shared" si="40"/>
        <v/>
      </c>
      <c r="Q369" s="592" t="str">
        <f t="shared" si="40"/>
        <v/>
      </c>
      <c r="R369" s="592" t="str">
        <f t="shared" si="40"/>
        <v/>
      </c>
      <c r="S369" s="592" t="str">
        <f t="shared" si="40"/>
        <v/>
      </c>
      <c r="T369" s="592" t="str">
        <f t="shared" si="40"/>
        <v/>
      </c>
      <c r="U369" s="592" t="b">
        <f t="shared" si="40"/>
        <v>1</v>
      </c>
      <c r="V369" s="592" t="str">
        <f t="shared" si="40"/>
        <v/>
      </c>
      <c r="W369" s="592" t="str">
        <f t="shared" si="40"/>
        <v/>
      </c>
      <c r="X369" s="592" t="str">
        <f t="shared" si="40"/>
        <v/>
      </c>
      <c r="Y369" s="592" t="b">
        <f t="shared" si="40"/>
        <v>1</v>
      </c>
      <c r="Z369" s="592" t="str">
        <f t="shared" si="40"/>
        <v/>
      </c>
      <c r="AA369" s="592" t="str">
        <f t="shared" si="40"/>
        <v/>
      </c>
      <c r="AB369" s="592" t="str">
        <f t="shared" si="40"/>
        <v/>
      </c>
      <c r="AC369" s="592" t="str">
        <f t="shared" si="40"/>
        <v/>
      </c>
      <c r="AD369" s="592" t="str">
        <f t="shared" si="40"/>
        <v/>
      </c>
      <c r="AE369" s="592" t="str">
        <f t="shared" si="40"/>
        <v/>
      </c>
      <c r="AF369" s="592" t="str">
        <f t="shared" si="40"/>
        <v/>
      </c>
      <c r="AG369" s="592" t="str">
        <f t="shared" si="40"/>
        <v/>
      </c>
      <c r="AH369" s="592" t="str">
        <f t="shared" si="40"/>
        <v/>
      </c>
      <c r="AI369" s="592" t="str">
        <f t="shared" si="40"/>
        <v/>
      </c>
      <c r="AJ369" s="592" t="str">
        <f t="shared" si="40"/>
        <v/>
      </c>
      <c r="AK369" s="592" t="str">
        <f t="shared" si="40"/>
        <v/>
      </c>
      <c r="AL369" s="498"/>
      <c r="AM369" s="498"/>
      <c r="AN369" s="30" t="b">
        <f t="shared" si="28"/>
        <v>1</v>
      </c>
      <c r="AO369" s="17"/>
      <c r="AP369" s="9"/>
      <c r="AQ369" s="9"/>
      <c r="AR369" s="9"/>
    </row>
    <row r="370" spans="1:44" customFormat="1" ht="12" customHeight="1" outlineLevel="2" x14ac:dyDescent="0.25">
      <c r="A370" s="7"/>
      <c r="B370" s="8"/>
      <c r="C370" s="18"/>
      <c r="D370" s="18"/>
      <c r="E370" s="18"/>
      <c r="F370" s="24"/>
      <c r="G370" s="553"/>
      <c r="H370" s="25"/>
      <c r="I370" s="516" t="str">
        <f>General!G50</f>
        <v>v</v>
      </c>
      <c r="J370" s="592" t="str">
        <f t="shared" si="40"/>
        <v/>
      </c>
      <c r="K370" s="592" t="str">
        <f t="shared" si="40"/>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28"/>
        <v>1</v>
      </c>
      <c r="AO370" s="17"/>
      <c r="AP370" s="9"/>
      <c r="AQ370" s="9"/>
      <c r="AR370" s="9"/>
    </row>
    <row r="371" spans="1:44" customFormat="1" ht="12" customHeight="1" outlineLevel="2" x14ac:dyDescent="0.25">
      <c r="A371" s="7"/>
      <c r="B371" s="8"/>
      <c r="C371" s="18"/>
      <c r="D371" s="18"/>
      <c r="E371" s="18"/>
      <c r="F371" s="24"/>
      <c r="G371" s="553"/>
      <c r="H371" s="25"/>
      <c r="I371" s="516" t="str">
        <f>General!G51</f>
        <v>w</v>
      </c>
      <c r="J371" s="592" t="str">
        <f t="shared" si="40"/>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b">
        <f t="shared" si="40"/>
        <v>1</v>
      </c>
      <c r="X371" s="592" t="str">
        <f t="shared" si="40"/>
        <v/>
      </c>
      <c r="Y371" s="592" t="str">
        <f t="shared" si="40"/>
        <v/>
      </c>
      <c r="Z371" s="592" t="str">
        <f t="shared" si="40"/>
        <v/>
      </c>
      <c r="AA371" s="592" t="b">
        <f t="shared" si="40"/>
        <v>1</v>
      </c>
      <c r="AB371" s="592" t="str">
        <f t="shared" si="40"/>
        <v/>
      </c>
      <c r="AC371" s="592" t="b">
        <f t="shared" si="40"/>
        <v>1</v>
      </c>
      <c r="AD371" s="592" t="str">
        <f t="shared" si="40"/>
        <v/>
      </c>
      <c r="AE371" s="592" t="str">
        <f t="shared" si="40"/>
        <v/>
      </c>
      <c r="AF371" s="592" t="str">
        <f t="shared" si="40"/>
        <v/>
      </c>
      <c r="AG371" s="592" t="str">
        <f t="shared" si="40"/>
        <v/>
      </c>
      <c r="AH371" s="592" t="str">
        <f t="shared" si="40"/>
        <v/>
      </c>
      <c r="AI371" s="592" t="str">
        <f t="shared" si="40"/>
        <v/>
      </c>
      <c r="AJ371" s="592" t="str">
        <f t="shared" si="40"/>
        <v/>
      </c>
      <c r="AK371" s="592" t="str">
        <f t="shared" si="40"/>
        <v/>
      </c>
      <c r="AL371" s="498"/>
      <c r="AM371" s="498"/>
      <c r="AN371" s="30" t="b">
        <f t="shared" si="28"/>
        <v>1</v>
      </c>
      <c r="AO371" s="17"/>
      <c r="AP371" s="9"/>
      <c r="AQ371" s="9"/>
      <c r="AR371" s="9"/>
    </row>
    <row r="372" spans="1:44" customFormat="1" outlineLevel="2" x14ac:dyDescent="0.25">
      <c r="A372" s="7"/>
      <c r="B372" s="8"/>
      <c r="C372" s="18"/>
      <c r="D372" s="18"/>
      <c r="E372" s="18"/>
      <c r="F372" s="24"/>
      <c r="G372" s="553"/>
      <c r="H372" s="25"/>
      <c r="I372" s="516" t="str">
        <f>General!G52</f>
        <v>wd</v>
      </c>
      <c r="J372" s="592" t="str">
        <f t="shared" si="40"/>
        <v/>
      </c>
      <c r="K372" s="592" t="str">
        <f t="shared" si="40"/>
        <v/>
      </c>
      <c r="L372" s="592" t="str">
        <f t="shared" si="40"/>
        <v/>
      </c>
      <c r="M372" s="592" t="str">
        <f t="shared" si="40"/>
        <v/>
      </c>
      <c r="N372" s="592" t="str">
        <f t="shared" si="40"/>
        <v/>
      </c>
      <c r="O372" s="592" t="str">
        <f t="shared" si="40"/>
        <v/>
      </c>
      <c r="P372" s="592" t="str">
        <f t="shared" si="40"/>
        <v/>
      </c>
      <c r="Q372" s="592" t="str">
        <f t="shared" si="40"/>
        <v/>
      </c>
      <c r="R372" s="592" t="str">
        <f t="shared" si="40"/>
        <v/>
      </c>
      <c r="S372" s="592" t="str">
        <f t="shared" si="40"/>
        <v/>
      </c>
      <c r="T372" s="592" t="str">
        <f t="shared" si="40"/>
        <v/>
      </c>
      <c r="U372" s="592" t="str">
        <f t="shared" si="40"/>
        <v/>
      </c>
      <c r="V372" s="592" t="str">
        <f t="shared" si="40"/>
        <v/>
      </c>
      <c r="W372" s="592" t="b">
        <f t="shared" si="40"/>
        <v>1</v>
      </c>
      <c r="X372" s="592" t="str">
        <f t="shared" si="40"/>
        <v/>
      </c>
      <c r="Y372" s="592" t="str">
        <f t="shared" si="40"/>
        <v/>
      </c>
      <c r="Z372" s="592" t="str">
        <f t="shared" si="40"/>
        <v/>
      </c>
      <c r="AA372" s="592" t="b">
        <f t="shared" si="40"/>
        <v>1</v>
      </c>
      <c r="AB372" s="592" t="str">
        <f t="shared" si="40"/>
        <v/>
      </c>
      <c r="AC372" s="592" t="b">
        <f t="shared" si="40"/>
        <v>1</v>
      </c>
      <c r="AD372" s="592" t="str">
        <f t="shared" si="40"/>
        <v/>
      </c>
      <c r="AE372" s="592" t="str">
        <f t="shared" si="40"/>
        <v/>
      </c>
      <c r="AF372" s="592" t="str">
        <f t="shared" si="40"/>
        <v/>
      </c>
      <c r="AG372" s="592" t="str">
        <f t="shared" si="40"/>
        <v/>
      </c>
      <c r="AH372" s="592" t="str">
        <f t="shared" si="40"/>
        <v/>
      </c>
      <c r="AI372" s="592" t="str">
        <f t="shared" si="40"/>
        <v/>
      </c>
      <c r="AJ372" s="592" t="str">
        <f t="shared" si="40"/>
        <v/>
      </c>
      <c r="AK372" s="592" t="str">
        <f t="shared" si="40"/>
        <v/>
      </c>
      <c r="AL372" s="498"/>
      <c r="AM372" s="498"/>
      <c r="AN372" s="30" t="b">
        <f t="shared" si="28"/>
        <v>1</v>
      </c>
      <c r="AO372" s="17"/>
      <c r="AP372" s="9"/>
      <c r="AQ372" s="9"/>
      <c r="AR372" s="9"/>
    </row>
    <row r="373" spans="1:44" customFormat="1" outlineLevel="2" x14ac:dyDescent="0.25">
      <c r="A373" s="7"/>
      <c r="B373" s="8"/>
      <c r="C373" s="18"/>
      <c r="D373" s="18"/>
      <c r="E373" s="18"/>
      <c r="F373" s="24"/>
      <c r="G373" s="553"/>
      <c r="H373" s="24"/>
      <c r="I373" s="516" t="str">
        <f>General!G53</f>
        <v>z</v>
      </c>
      <c r="J373" s="592" t="str">
        <f t="shared" si="40"/>
        <v/>
      </c>
      <c r="K373" s="592" t="str">
        <f t="shared" si="40"/>
        <v/>
      </c>
      <c r="L373" s="592" t="str">
        <f t="shared" si="40"/>
        <v/>
      </c>
      <c r="M373" s="592" t="str">
        <f t="shared" si="40"/>
        <v/>
      </c>
      <c r="N373" s="592" t="str">
        <f t="shared" si="40"/>
        <v/>
      </c>
      <c r="O373" s="592" t="str">
        <f t="shared" si="40"/>
        <v/>
      </c>
      <c r="P373" s="592" t="str">
        <f t="shared" si="40"/>
        <v/>
      </c>
      <c r="Q373" s="592" t="str">
        <f t="shared" si="40"/>
        <v/>
      </c>
      <c r="R373" s="592" t="str">
        <f t="shared" si="40"/>
        <v/>
      </c>
      <c r="S373" s="592" t="str">
        <f t="shared" si="40"/>
        <v/>
      </c>
      <c r="T373" s="592" t="str">
        <f t="shared" si="40"/>
        <v/>
      </c>
      <c r="U373" s="592" t="b">
        <f t="shared" si="40"/>
        <v>1</v>
      </c>
      <c r="V373" s="592" t="str">
        <f t="shared" si="40"/>
        <v/>
      </c>
      <c r="W373" s="592" t="str">
        <f t="shared" si="40"/>
        <v/>
      </c>
      <c r="X373" s="592" t="str">
        <f t="shared" si="40"/>
        <v/>
      </c>
      <c r="Y373" s="592" t="b">
        <f t="shared" si="40"/>
        <v>1</v>
      </c>
      <c r="Z373" s="592" t="str">
        <f t="shared" si="40"/>
        <v/>
      </c>
      <c r="AA373" s="592" t="str">
        <f t="shared" si="40"/>
        <v/>
      </c>
      <c r="AB373" s="592" t="str">
        <f t="shared" si="40"/>
        <v/>
      </c>
      <c r="AC373" s="592" t="str">
        <f t="shared" si="40"/>
        <v/>
      </c>
      <c r="AD373" s="592" t="str">
        <f t="shared" si="40"/>
        <v/>
      </c>
      <c r="AE373" s="592" t="str">
        <f t="shared" si="40"/>
        <v/>
      </c>
      <c r="AF373" s="592" t="str">
        <f t="shared" si="40"/>
        <v/>
      </c>
      <c r="AG373" s="592" t="str">
        <f t="shared" si="40"/>
        <v/>
      </c>
      <c r="AH373" s="592" t="str">
        <f t="shared" si="40"/>
        <v/>
      </c>
      <c r="AI373" s="592" t="str">
        <f t="shared" si="40"/>
        <v/>
      </c>
      <c r="AJ373" s="592" t="str">
        <f t="shared" si="40"/>
        <v/>
      </c>
      <c r="AK373" s="592" t="str">
        <f t="shared" si="40"/>
        <v/>
      </c>
      <c r="AL373" s="498"/>
      <c r="AM373" s="498"/>
      <c r="AN373" s="30" t="b">
        <f t="shared" si="28"/>
        <v>1</v>
      </c>
      <c r="AO373" s="17"/>
      <c r="AP373" s="9"/>
      <c r="AQ373" s="9"/>
      <c r="AR373" s="9"/>
    </row>
    <row r="374" spans="1:44" customFormat="1" outlineLevel="2" x14ac:dyDescent="0.25">
      <c r="A374" s="7"/>
      <c r="B374" s="8"/>
      <c r="C374" s="18"/>
      <c r="D374" s="18"/>
      <c r="E374" s="18"/>
      <c r="F374" s="24"/>
      <c r="G374" s="553"/>
      <c r="H374" s="24"/>
      <c r="I374" s="516" t="str">
        <f>General!G54</f>
        <v>zd</v>
      </c>
      <c r="J374" s="592" t="str">
        <f t="shared" si="40"/>
        <v/>
      </c>
      <c r="K374" s="592" t="str">
        <f t="shared" si="40"/>
        <v/>
      </c>
      <c r="L374" s="592" t="str">
        <f t="shared" si="40"/>
        <v/>
      </c>
      <c r="M374" s="592" t="str">
        <f t="shared" si="40"/>
        <v/>
      </c>
      <c r="N374" s="592" t="str">
        <f t="shared" si="40"/>
        <v/>
      </c>
      <c r="O374" s="592" t="str">
        <f t="shared" si="40"/>
        <v/>
      </c>
      <c r="P374" s="592" t="str">
        <f t="shared" si="40"/>
        <v/>
      </c>
      <c r="Q374" s="592" t="str">
        <f t="shared" si="40"/>
        <v/>
      </c>
      <c r="R374" s="592" t="str">
        <f t="shared" si="40"/>
        <v/>
      </c>
      <c r="S374" s="592" t="str">
        <f t="shared" si="40"/>
        <v/>
      </c>
      <c r="T374" s="592" t="str">
        <f t="shared" si="40"/>
        <v/>
      </c>
      <c r="U374" s="592" t="b">
        <f t="shared" si="40"/>
        <v>1</v>
      </c>
      <c r="V374" s="592" t="str">
        <f t="shared" si="40"/>
        <v/>
      </c>
      <c r="W374" s="592" t="str">
        <f t="shared" si="40"/>
        <v/>
      </c>
      <c r="X374" s="592" t="str">
        <f t="shared" si="40"/>
        <v/>
      </c>
      <c r="Y374" s="592" t="b">
        <f t="shared" si="40"/>
        <v>1</v>
      </c>
      <c r="Z374" s="592" t="str">
        <f t="shared" si="40"/>
        <v/>
      </c>
      <c r="AA374" s="592" t="str">
        <f t="shared" si="40"/>
        <v/>
      </c>
      <c r="AB374" s="592" t="str">
        <f t="shared" si="40"/>
        <v/>
      </c>
      <c r="AC374" s="592" t="str">
        <f t="shared" si="40"/>
        <v/>
      </c>
      <c r="AD374" s="592" t="str">
        <f t="shared" si="40"/>
        <v/>
      </c>
      <c r="AE374" s="592" t="str">
        <f t="shared" si="40"/>
        <v/>
      </c>
      <c r="AF374" s="592" t="str">
        <f t="shared" si="40"/>
        <v/>
      </c>
      <c r="AG374" s="592" t="str">
        <f t="shared" si="40"/>
        <v/>
      </c>
      <c r="AH374" s="592" t="str">
        <f t="shared" si="40"/>
        <v/>
      </c>
      <c r="AI374" s="592" t="str">
        <f t="shared" si="40"/>
        <v/>
      </c>
      <c r="AJ374" s="592" t="str">
        <f t="shared" si="40"/>
        <v/>
      </c>
      <c r="AK374" s="592" t="str">
        <f t="shared" si="40"/>
        <v/>
      </c>
      <c r="AL374" s="498"/>
      <c r="AM374" s="498"/>
      <c r="AN374" s="30" t="b">
        <f t="shared" si="28"/>
        <v>1</v>
      </c>
      <c r="AO374" s="17"/>
      <c r="AP374" s="9"/>
      <c r="AQ374" s="9"/>
      <c r="AR374" s="9"/>
    </row>
    <row r="375" spans="1:44" customFormat="1" outlineLevel="1" x14ac:dyDescent="0.25">
      <c r="A375" s="7"/>
      <c r="B375" s="8"/>
      <c r="C375" s="18"/>
      <c r="D375" s="18"/>
      <c r="E375" s="18"/>
      <c r="F375" s="24"/>
      <c r="G375" s="24"/>
      <c r="H375" s="28"/>
      <c r="I375" s="34"/>
      <c r="J375" s="593"/>
      <c r="K375" s="593"/>
      <c r="L375" s="593"/>
      <c r="M375" s="593"/>
      <c r="N375" s="593"/>
      <c r="O375" s="593"/>
      <c r="P375" s="593"/>
      <c r="Q375" s="593"/>
      <c r="R375" s="593"/>
      <c r="S375" s="593"/>
      <c r="T375" s="593"/>
      <c r="U375" s="593"/>
      <c r="X375" s="35"/>
      <c r="Y375" s="35"/>
      <c r="Z375" s="35"/>
      <c r="AA375" s="35"/>
      <c r="AB375" s="35"/>
      <c r="AC375" s="35"/>
      <c r="AD375" s="593"/>
      <c r="AE375" s="593"/>
      <c r="AF375" s="593"/>
      <c r="AG375" s="593"/>
      <c r="AH375" s="593"/>
      <c r="AI375" s="593"/>
      <c r="AJ375" s="593"/>
      <c r="AK375" s="35"/>
      <c r="AL375" s="35"/>
      <c r="AM375" s="35"/>
      <c r="AN375" s="27"/>
      <c r="AO375" s="17"/>
      <c r="AP375" s="9"/>
      <c r="AQ375" s="9"/>
      <c r="AR375" s="9"/>
    </row>
    <row r="376" spans="1:44" customFormat="1" outlineLevel="1" x14ac:dyDescent="0.25">
      <c r="A376" s="7"/>
      <c r="B376" s="8"/>
      <c r="C376" s="18"/>
      <c r="D376" s="18"/>
      <c r="E376" s="18"/>
      <c r="F376" s="24"/>
      <c r="G376" s="24"/>
      <c r="H376" s="34"/>
      <c r="I376" s="34"/>
      <c r="J376" s="593"/>
      <c r="K376" s="593"/>
      <c r="L376" s="593"/>
      <c r="M376" s="593"/>
      <c r="N376" s="593"/>
      <c r="O376" s="593"/>
      <c r="P376" s="593"/>
      <c r="Q376" s="593"/>
      <c r="R376" s="593"/>
      <c r="S376" s="593"/>
      <c r="T376" s="593"/>
      <c r="U376" s="593"/>
      <c r="V376" s="35"/>
      <c r="W376" s="35"/>
      <c r="X376" s="35"/>
      <c r="Y376" s="35"/>
      <c r="Z376" s="35"/>
      <c r="AA376" s="35"/>
      <c r="AB376" s="35"/>
      <c r="AC376" s="35"/>
      <c r="AD376" s="35"/>
      <c r="AE376" s="593"/>
      <c r="AF376" s="593"/>
      <c r="AG376" s="593"/>
      <c r="AH376" s="593"/>
      <c r="AI376" s="593"/>
      <c r="AJ376" s="593"/>
      <c r="AK376" s="35"/>
      <c r="AL376" s="35"/>
      <c r="AM376" s="35"/>
      <c r="AN376" s="27"/>
      <c r="AO376" s="17"/>
      <c r="AP376" s="9"/>
      <c r="AQ376" s="9"/>
      <c r="AR376" s="9"/>
    </row>
    <row r="377" spans="1:44" customFormat="1" ht="5.0999999999999996" customHeight="1" outlineLevel="1" x14ac:dyDescent="0.25">
      <c r="A377" s="7"/>
      <c r="B377" s="8"/>
      <c r="C377" s="18"/>
      <c r="D377" s="18"/>
      <c r="E377" s="18"/>
      <c r="F377" s="33"/>
      <c r="G377" s="34"/>
      <c r="H377" s="34"/>
      <c r="I377" s="34"/>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27"/>
      <c r="AO377" s="17"/>
      <c r="AP377" s="9"/>
      <c r="AQ377" s="9"/>
      <c r="AR377" s="9"/>
    </row>
    <row r="378" spans="1:44" customFormat="1" ht="25.35" customHeight="1" outlineLevel="1" x14ac:dyDescent="0.25">
      <c r="A378" s="7"/>
      <c r="B378" s="8"/>
      <c r="C378" s="36"/>
      <c r="D378" s="36"/>
      <c r="E378" s="36"/>
      <c r="F378" s="36"/>
      <c r="G378" s="37" t="str">
        <f>G196</f>
        <v>Paddock Trial Info</v>
      </c>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8" t="s">
        <v>98</v>
      </c>
      <c r="AP378" s="9"/>
      <c r="AQ378" s="9"/>
      <c r="AR378" s="9"/>
    </row>
    <row r="379" spans="1:44" customFormat="1" ht="12" customHeight="1" x14ac:dyDescent="0.25">
      <c r="A379" s="7"/>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row>
    <row r="380" spans="1:44" customFormat="1" ht="12" customHeight="1" x14ac:dyDescent="0.25">
      <c r="A380" s="7"/>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row>
    <row r="381" spans="1:44" customFormat="1" ht="12" customHeight="1" x14ac:dyDescent="0.25">
      <c r="A381" s="7"/>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row>
    <row r="382" spans="1:44" customFormat="1" ht="12" customHeight="1" x14ac:dyDescent="0.25">
      <c r="A382" s="7"/>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row>
    <row r="383" spans="1:44" customFormat="1" ht="12" customHeight="1" x14ac:dyDescent="0.25">
      <c r="A383" s="7"/>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row>
  </sheetData>
  <mergeCells count="4">
    <mergeCell ref="I225:I227"/>
    <mergeCell ref="I258:I260"/>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2210</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2209</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2208</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2207</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2206</v>
      </c>
      <c r="I40" s="282" t="str">
        <f>IF(COUNT($J40:$Z40)&gt;1,STDEV($J40:$Z40)=0,"")</f>
        <v/>
      </c>
      <c r="J40" s="76" t="s">
        <v>2211</v>
      </c>
      <c r="K40" s="76" t="s">
        <v>2205</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2204</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2203</v>
      </c>
      <c r="I43" s="282" t="str">
        <f t="shared" si="0"/>
        <v/>
      </c>
      <c r="J43" s="76" t="s">
        <v>2202</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2201</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2200</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2199</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2198</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2197</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2196</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2195</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2194</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2193</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45543.539422453701</v>
      </c>
      <c r="J11" s="629" t="s">
        <v>3292</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45546.4224167824</v>
      </c>
      <c r="J12" s="626" t="s">
        <v>3314</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2311</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2310</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2596</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2752</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2753</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2184</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2236</v>
      </c>
      <c r="J93" s="107"/>
      <c r="K93" s="76"/>
      <c r="L93" s="76"/>
      <c r="M93" s="107"/>
      <c r="N93" s="106" t="s">
        <v>183</v>
      </c>
      <c r="O93" s="107"/>
      <c r="P93" s="107"/>
      <c r="Q93" s="614" t="s">
        <v>184</v>
      </c>
      <c r="R93" s="613"/>
      <c r="S93" s="613"/>
      <c r="T93" s="613"/>
      <c r="U93" s="613" t="s">
        <v>185</v>
      </c>
      <c r="V93" s="613"/>
      <c r="W93" s="613" t="s">
        <v>186</v>
      </c>
      <c r="X93" s="613"/>
      <c r="Y93" s="106" t="s">
        <v>2726</v>
      </c>
      <c r="Z93" s="107"/>
      <c r="AA93" s="107"/>
      <c r="AB93" s="107"/>
      <c r="AC93" s="107"/>
      <c r="AD93" s="107"/>
      <c r="AE93" s="76"/>
      <c r="AF93" s="76" t="s">
        <v>2725</v>
      </c>
      <c r="AG93" s="76"/>
      <c r="AH93" s="76"/>
      <c r="AI93" s="76"/>
      <c r="AJ93" s="76"/>
      <c r="AK93" s="76"/>
      <c r="AL93" s="76"/>
      <c r="AM93" s="76"/>
      <c r="AN93" s="73"/>
      <c r="AO93" s="57"/>
      <c r="AP93" s="45"/>
      <c r="AQ93" s="45"/>
      <c r="AR93" s="45"/>
      <c r="AS93" s="441"/>
      <c r="AT93" s="441"/>
      <c r="AX93" s="429" t="s">
        <v>2212</v>
      </c>
      <c r="BD93" t="s">
        <v>2266</v>
      </c>
    </row>
    <row r="94" spans="1:65" outlineLevel="2" x14ac:dyDescent="0.25">
      <c r="A94" s="45"/>
      <c r="B94" s="54"/>
      <c r="C94" s="87">
        <f>INT($C$81)+2</f>
        <v>3</v>
      </c>
      <c r="D94" s="73"/>
      <c r="E94" s="70"/>
      <c r="F94" s="70"/>
      <c r="G94" s="73"/>
      <c r="H94" s="76"/>
      <c r="I94" s="95" t="s">
        <v>2346</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3277</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2267</v>
      </c>
    </row>
    <row r="95" spans="1:65" outlineLevel="3" x14ac:dyDescent="0.25">
      <c r="A95" s="45"/>
      <c r="B95" s="54"/>
      <c r="C95" s="87">
        <f t="shared" ref="C95:C112" si="2">INT($C$81)+3</f>
        <v>4</v>
      </c>
      <c r="D95" s="73"/>
      <c r="E95" s="70"/>
      <c r="F95" s="70" t="s">
        <v>195</v>
      </c>
      <c r="G95" s="73"/>
      <c r="H95" s="108" t="s">
        <v>2213</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2268</v>
      </c>
      <c r="BE95" s="153">
        <v>70</v>
      </c>
      <c r="BF95">
        <f>IFERROR(MIN(2,MATCH($BE95,i_woolp_mpg_range_w5,1)),1)-1</f>
        <v>1</v>
      </c>
      <c r="BG95" t="s">
        <v>2269</v>
      </c>
      <c r="BH95" s="97">
        <v>50</v>
      </c>
      <c r="BI95">
        <f>IFERROR(MIN(2,MATCH($BH95,i_woolp_fdprem_range_w5,1)),1)-1</f>
        <v>1</v>
      </c>
      <c r="BK95" s="313" t="s">
        <v>2348</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2270</v>
      </c>
      <c r="BD96" s="321" t="s">
        <v>2271</v>
      </c>
      <c r="BE96" s="321" t="s">
        <v>2269</v>
      </c>
      <c r="BF96" s="330" t="s">
        <v>2275</v>
      </c>
      <c r="BG96" s="419" t="s">
        <v>2711</v>
      </c>
      <c r="BK96" s="319" t="s">
        <v>2347</v>
      </c>
      <c r="BL96" s="319" t="s">
        <v>2268</v>
      </c>
      <c r="BM96" s="319" t="s">
        <v>2269</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3276</v>
      </c>
      <c r="J114" s="119"/>
      <c r="K114" s="119"/>
      <c r="L114" s="119"/>
      <c r="M114" s="119"/>
      <c r="N114" s="119" t="s">
        <v>205</v>
      </c>
      <c r="O114" s="119"/>
      <c r="P114" s="119"/>
      <c r="Q114" s="604" t="s">
        <v>3275</v>
      </c>
      <c r="R114" s="604"/>
      <c r="S114" s="604"/>
      <c r="T114" s="604"/>
      <c r="U114" s="604"/>
      <c r="V114" s="604"/>
      <c r="W114" s="604"/>
      <c r="X114" s="604"/>
      <c r="Y114" s="119" t="s">
        <v>2214</v>
      </c>
      <c r="Z114" s="119"/>
      <c r="AA114" s="119"/>
      <c r="AB114" s="119"/>
      <c r="AC114" s="119"/>
      <c r="AD114" s="119"/>
      <c r="AE114" s="76"/>
      <c r="AF114" s="119" t="s">
        <v>3274</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2727</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2729</v>
      </c>
    </row>
    <row r="117" spans="1:59" outlineLevel="3" x14ac:dyDescent="0.25">
      <c r="A117" s="45"/>
      <c r="B117" s="54"/>
      <c r="C117" s="87">
        <f>INT($C$81+3)</f>
        <v>4</v>
      </c>
      <c r="D117" s="73"/>
      <c r="E117" s="70"/>
      <c r="F117" s="70"/>
      <c r="G117" s="73"/>
      <c r="H117" s="76" t="s">
        <v>209</v>
      </c>
      <c r="I117" s="97">
        <v>50</v>
      </c>
      <c r="J117" s="76" t="s">
        <v>2235</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2728</v>
      </c>
    </row>
    <row r="118" spans="1:59" outlineLevel="3" x14ac:dyDescent="0.25">
      <c r="A118" s="45"/>
      <c r="B118" s="54"/>
      <c r="C118" s="87">
        <f>INT($C$81+3)</f>
        <v>4</v>
      </c>
      <c r="D118" s="73"/>
      <c r="E118" s="70"/>
      <c r="F118" s="70"/>
      <c r="G118" s="73"/>
      <c r="H118" s="76" t="s">
        <v>210</v>
      </c>
      <c r="I118" s="97">
        <v>50</v>
      </c>
      <c r="J118" s="76" t="s">
        <v>2717</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2215</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2216</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2217</v>
      </c>
      <c r="J124" s="113">
        <v>0.68</v>
      </c>
      <c r="K124" s="113">
        <v>0.55000000000000004</v>
      </c>
      <c r="L124" s="113">
        <v>0.5</v>
      </c>
      <c r="M124" s="113">
        <v>0.65</v>
      </c>
      <c r="N124" s="113">
        <v>0.65</v>
      </c>
      <c r="O124" s="124">
        <f>J124</f>
        <v>0.68</v>
      </c>
      <c r="P124" s="124">
        <v>0.4</v>
      </c>
      <c r="Q124" s="97" t="s">
        <v>2218</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2219</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2220</v>
      </c>
      <c r="J126" s="124">
        <v>0.82</v>
      </c>
      <c r="K126" s="124">
        <v>0.1</v>
      </c>
      <c r="L126" s="124">
        <v>3.3000000000000002E-2</v>
      </c>
      <c r="M126" s="124">
        <v>1.2999999999999999E-2</v>
      </c>
      <c r="N126" s="124">
        <v>3.3000000000000002E-2</v>
      </c>
      <c r="O126" s="124">
        <v>0</v>
      </c>
      <c r="P126" s="124">
        <v>3.3000000000000002E-2</v>
      </c>
      <c r="Q126" s="97" t="s">
        <v>2221</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2222</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2223</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2224</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2225</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2219</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2220</v>
      </c>
      <c r="J131" s="124">
        <v>0.85</v>
      </c>
      <c r="K131" s="124">
        <v>0.08</v>
      </c>
      <c r="L131" s="124">
        <v>0.03</v>
      </c>
      <c r="M131" s="124">
        <v>0.01</v>
      </c>
      <c r="N131" s="124">
        <v>2.8000000000000001E-2</v>
      </c>
      <c r="O131" s="124">
        <v>0</v>
      </c>
      <c r="P131" s="124">
        <v>2.8000000000000001E-2</v>
      </c>
      <c r="Q131" s="97" t="s">
        <v>2226</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2222</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2223</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2224</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3273</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3272</v>
      </c>
      <c r="I137" s="76" t="s">
        <v>2816</v>
      </c>
      <c r="J137" s="76" t="s">
        <v>2817</v>
      </c>
      <c r="K137" s="76" t="s">
        <v>3271</v>
      </c>
      <c r="L137" s="76"/>
      <c r="M137" s="76"/>
      <c r="N137" s="76"/>
      <c r="O137" s="76"/>
      <c r="P137" s="246" t="s">
        <v>3270</v>
      </c>
      <c r="Q137" s="76"/>
      <c r="R137" s="76" t="s">
        <v>3269</v>
      </c>
      <c r="S137" s="76" t="s">
        <v>3268</v>
      </c>
      <c r="T137" s="76" t="s">
        <v>3267</v>
      </c>
      <c r="U137" s="76" t="s">
        <v>3266</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3265</v>
      </c>
      <c r="I138" s="601">
        <v>-0.10100000000000001</v>
      </c>
      <c r="J138" s="601">
        <v>0</v>
      </c>
      <c r="K138" s="600">
        <v>0</v>
      </c>
      <c r="L138" s="76"/>
      <c r="M138" s="76"/>
      <c r="N138" s="76"/>
      <c r="O138" s="76"/>
      <c r="P138" s="76" t="s">
        <v>3265</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3264</v>
      </c>
      <c r="I139" s="601">
        <v>0</v>
      </c>
      <c r="J139" s="601">
        <v>0.113</v>
      </c>
      <c r="K139" s="600">
        <v>5.9005989731888203E-3</v>
      </c>
      <c r="L139" s="76"/>
      <c r="M139" s="76"/>
      <c r="N139" s="76"/>
      <c r="O139" s="76"/>
      <c r="P139" s="76" t="s">
        <v>3264</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3263</v>
      </c>
      <c r="I140" s="601">
        <v>-6.0999999999999999E-2</v>
      </c>
      <c r="J140" s="601">
        <v>5.1999999999999998E-2</v>
      </c>
      <c r="K140" s="600">
        <v>3.5107296137339059E-3</v>
      </c>
      <c r="L140" s="76"/>
      <c r="M140" s="76"/>
      <c r="N140" s="76"/>
      <c r="O140" s="76"/>
      <c r="P140" s="76" t="s">
        <v>3263</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3262</v>
      </c>
      <c r="I141" s="356">
        <v>47.809731093905945</v>
      </c>
      <c r="J141" s="365">
        <v>4566.4973039173738</v>
      </c>
      <c r="K141" s="356">
        <v>45.892351332455597</v>
      </c>
      <c r="L141" s="76"/>
      <c r="M141" s="76"/>
      <c r="N141" s="76"/>
      <c r="O141" s="76"/>
      <c r="P141" s="76" t="s">
        <v>3262</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3261</v>
      </c>
      <c r="I142" s="442">
        <v>-0.22538711253423788</v>
      </c>
      <c r="J142" s="598">
        <v>-0.50483440440253269</v>
      </c>
      <c r="K142" s="598">
        <v>-0.22213692403040283</v>
      </c>
      <c r="L142" s="76"/>
      <c r="M142" s="76"/>
      <c r="N142" s="76"/>
      <c r="O142" s="76"/>
      <c r="P142" s="76" t="s">
        <v>3261</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3260</v>
      </c>
      <c r="I144" s="76">
        <v>35</v>
      </c>
      <c r="J144" s="76"/>
      <c r="K144" s="76"/>
      <c r="L144" s="76"/>
      <c r="M144" s="76"/>
      <c r="N144" s="76"/>
      <c r="O144" s="76"/>
      <c r="P144" s="76" t="s">
        <v>3259</v>
      </c>
      <c r="Q144" s="76"/>
      <c r="R144" s="97">
        <v>50</v>
      </c>
      <c r="S144" s="76" t="s">
        <v>2159</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3258</v>
      </c>
      <c r="Q145" s="76"/>
      <c r="R145" s="97">
        <v>17</v>
      </c>
      <c r="S145" s="76" t="s">
        <v>2159</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3257</v>
      </c>
      <c r="J146" s="119"/>
      <c r="K146" s="119"/>
      <c r="L146" s="119"/>
      <c r="M146" s="119"/>
      <c r="N146" s="119"/>
      <c r="O146" s="76"/>
      <c r="P146" s="76" t="s">
        <v>204</v>
      </c>
      <c r="Q146" s="76"/>
      <c r="R146" s="597" t="s">
        <v>3256</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2227</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2228</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2229</v>
      </c>
      <c r="I155" s="126"/>
      <c r="J155" s="126"/>
      <c r="K155" s="298">
        <f>SUM(K151:K154)</f>
        <v>0.4467741935483871</v>
      </c>
      <c r="L155" s="127"/>
      <c r="M155" s="76"/>
      <c r="N155" s="76" t="s">
        <v>2712</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2230</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2231</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2272</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2815</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2584</v>
      </c>
      <c r="AM181" s="95"/>
      <c r="AN181" s="73"/>
      <c r="AO181" s="57"/>
      <c r="AP181" s="45"/>
      <c r="AQ181" s="45"/>
      <c r="AR181" s="45"/>
      <c r="AS181" s="441"/>
      <c r="AT181" s="441"/>
      <c r="AV181" t="s">
        <v>2716</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2816</v>
      </c>
      <c r="P182" s="134" t="s">
        <v>2817</v>
      </c>
      <c r="Q182" s="134" t="s">
        <v>2818</v>
      </c>
      <c r="R182" s="134" t="s">
        <v>2819</v>
      </c>
      <c r="S182" s="134" t="s">
        <v>2820</v>
      </c>
      <c r="T182" s="134" t="s">
        <v>2821</v>
      </c>
      <c r="U182" s="132" t="s">
        <v>240</v>
      </c>
      <c r="V182" s="132" t="s">
        <v>241</v>
      </c>
      <c r="W182" s="133" t="s">
        <v>242</v>
      </c>
      <c r="X182" s="133" t="s">
        <v>2713</v>
      </c>
      <c r="Y182" s="133" t="s">
        <v>2714</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2273</v>
      </c>
      <c r="AX182" t="s">
        <v>2274</v>
      </c>
      <c r="AY182" t="s">
        <v>1182</v>
      </c>
      <c r="AZ182" s="5" t="s">
        <v>2715</v>
      </c>
      <c r="BA182" s="423" t="s">
        <v>280</v>
      </c>
      <c r="BD182" t="s">
        <v>2318</v>
      </c>
    </row>
    <row r="183" spans="1:58" outlineLevel="3" x14ac:dyDescent="0.25">
      <c r="A183" s="45"/>
      <c r="B183" s="54"/>
      <c r="C183" s="87">
        <f>INT($C$167+3)</f>
        <v>4</v>
      </c>
      <c r="D183" s="73"/>
      <c r="E183" s="70">
        <v>0</v>
      </c>
      <c r="F183" s="70"/>
      <c r="G183" s="73"/>
      <c r="H183" s="135" t="s">
        <v>2811</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2812</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2813</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2319</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2320</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2809</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3255</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2814</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2585</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2239</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2586</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2587</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2810</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2587</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2588</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2589</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2166</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2171</v>
      </c>
      <c r="K317" s="270" t="s">
        <v>2167</v>
      </c>
      <c r="L317" s="270" t="s">
        <v>2168</v>
      </c>
      <c r="M317" s="270" t="s">
        <v>2991</v>
      </c>
      <c r="N317" s="270" t="s">
        <v>2990</v>
      </c>
      <c r="O317" s="76" t="s">
        <v>2175</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2172</v>
      </c>
      <c r="K318" s="96" t="s">
        <v>2169</v>
      </c>
      <c r="L318" s="96" t="s">
        <v>2170</v>
      </c>
      <c r="M318" s="96" t="s">
        <v>2988</v>
      </c>
      <c r="N318" s="96" t="s">
        <v>2989</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2173</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2165</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3052</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3009</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3010</v>
      </c>
      <c r="U328" s="191" t="s">
        <v>3008</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3007</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3011</v>
      </c>
      <c r="U336" s="194" t="s">
        <v>3011</v>
      </c>
      <c r="V336" s="194"/>
      <c r="W336" s="194"/>
      <c r="X336" s="194" t="s">
        <v>3013</v>
      </c>
      <c r="Y336" s="194" t="s">
        <v>354</v>
      </c>
      <c r="Z336" s="194" t="s">
        <v>355</v>
      </c>
      <c r="AA336" s="194" t="s">
        <v>3013</v>
      </c>
      <c r="AB336" s="194" t="s">
        <v>3012</v>
      </c>
      <c r="AC336" s="194"/>
      <c r="AD336" s="194"/>
      <c r="AE336" s="194"/>
      <c r="AF336" s="194" t="s">
        <v>3014</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2234</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2363</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2364</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2177</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2176</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2709</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2850</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2292</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3291</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2914</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2179</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2253</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2293</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40"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2918</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2915</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2919</v>
      </c>
      <c r="J10" s="18"/>
      <c r="K10" s="18" t="s">
        <v>2920</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2921</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984</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2916</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2917</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3028</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3029</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2922</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2923</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2924</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3018</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3017</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3030</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3031</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3033</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3032</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3049</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3050</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3051</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2738</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3054</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3055</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3056</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3057</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3039</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3044</v>
      </c>
      <c r="X65" s="21"/>
      <c r="Y65" s="18" t="s">
        <v>3044</v>
      </c>
      <c r="Z65" s="18"/>
      <c r="AA65" s="18"/>
      <c r="AB65" s="21"/>
      <c r="AC65" s="21"/>
      <c r="AD65" s="21"/>
      <c r="AE65" s="17"/>
      <c r="AF65" s="9"/>
      <c r="AG65" s="9"/>
      <c r="AH65" s="9"/>
    </row>
    <row r="66" spans="1:34" ht="12" customHeight="1" x14ac:dyDescent="0.25">
      <c r="A66" s="7"/>
      <c r="B66" s="8"/>
      <c r="C66" s="18"/>
      <c r="D66" s="18"/>
      <c r="E66" s="18"/>
      <c r="F66" s="18"/>
      <c r="G66" s="18" t="s">
        <v>3036</v>
      </c>
      <c r="H66" s="18"/>
      <c r="I66" s="18" t="s">
        <v>3038</v>
      </c>
      <c r="J66" s="18"/>
      <c r="K66" s="18"/>
      <c r="L66" s="18" t="s">
        <v>3037</v>
      </c>
      <c r="M66" s="18"/>
      <c r="N66" s="18" t="s">
        <v>3034</v>
      </c>
      <c r="O66" s="18"/>
      <c r="P66" s="18" t="s">
        <v>3035</v>
      </c>
      <c r="Q66" s="18"/>
      <c r="R66" s="18"/>
      <c r="S66" s="18"/>
      <c r="T66" s="18"/>
      <c r="U66" s="18" t="s">
        <v>3041</v>
      </c>
      <c r="V66" s="21"/>
      <c r="W66" s="18" t="s">
        <v>3042</v>
      </c>
      <c r="X66" s="21"/>
      <c r="Y66" s="18" t="s">
        <v>3043</v>
      </c>
      <c r="Z66" s="18"/>
      <c r="AA66" s="18" t="s">
        <v>3040</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3045</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3046</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3047</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3048</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3019</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3026</v>
      </c>
      <c r="M97" s="18"/>
      <c r="N97" s="18" t="s">
        <v>3025</v>
      </c>
      <c r="O97" s="18"/>
      <c r="P97" s="18" t="s">
        <v>3027</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3021</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3022</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3020</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3023</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3024</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3058</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3059</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3060</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3061</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2"/>
  <sheetViews>
    <sheetView tabSelected="1"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1" sqref="J11:Y1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45555.897814583303</v>
      </c>
      <c r="J11" s="619" t="s">
        <v>3319</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45543.609523263898</v>
      </c>
      <c r="J12" s="630" t="s">
        <v>3311</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INT(MAX($C$39:$C$1531))+1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2985</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2240</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25">
      <c r="A37" s="45"/>
      <c r="B37" s="54"/>
      <c r="C37" s="47">
        <f>INT(MAX($C$39:$C$1531))+1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INT(MAX($C$39:$C$1531))+1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collapsed="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3005</v>
      </c>
      <c r="I44" s="96" t="s">
        <v>700</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2987</v>
      </c>
      <c r="I45" s="96" t="s">
        <v>700</v>
      </c>
      <c r="J45" s="96"/>
      <c r="K45" s="76"/>
      <c r="L45" s="76"/>
      <c r="M45" s="76"/>
      <c r="N45" s="76"/>
      <c r="O45" s="76"/>
      <c r="P45" s="76"/>
      <c r="Q45" s="76"/>
      <c r="R45" s="76"/>
      <c r="S45" s="76"/>
      <c r="T45" s="76"/>
      <c r="U45" s="483">
        <f t="shared" ref="U45:AB45" si="1">3.058*U44/(U$372*U$378)</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3004</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474</v>
      </c>
      <c r="I51" s="96" t="s">
        <v>1428</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2995</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2996</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2997</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2998</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2999</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3000</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2555</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2315</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2581</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2582</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2757</v>
      </c>
      <c r="I60" s="96" t="s">
        <v>2399</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2552</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475</v>
      </c>
      <c r="I61" s="96" t="s">
        <v>97</v>
      </c>
      <c r="J61" s="372" t="s">
        <v>2297</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2288</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2756</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2755</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2756</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2290</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2756</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2289</v>
      </c>
      <c r="I67" s="96" t="s">
        <v>2252</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2775</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2238</v>
      </c>
      <c r="I69" s="96" t="s">
        <v>97</v>
      </c>
      <c r="J69" s="372" t="s">
        <v>2296</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2604</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2986</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2309</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2321</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2309</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495</v>
      </c>
      <c r="I97" s="96" t="s">
        <v>2255</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496</v>
      </c>
      <c r="I98" s="96" t="s">
        <v>2256</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25">
      <c r="A108" s="45"/>
      <c r="B108" s="54"/>
      <c r="C108" s="47">
        <f>INT($C$29)+2</f>
        <v>3</v>
      </c>
      <c r="D108" s="73"/>
      <c r="E108" s="70"/>
      <c r="F108" s="70" t="s">
        <v>519</v>
      </c>
      <c r="G108" s="73"/>
      <c r="H108" s="76" t="s">
        <v>2798</v>
      </c>
      <c r="I108" s="96" t="s">
        <v>1734</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2291</v>
      </c>
      <c r="AE108" s="76"/>
      <c r="AF108" s="97">
        <v>1</v>
      </c>
      <c r="AG108" s="97">
        <v>1</v>
      </c>
      <c r="AH108" s="73"/>
      <c r="AI108" s="57"/>
      <c r="AJ108" s="45"/>
      <c r="AK108" s="45"/>
      <c r="AL108" s="45"/>
    </row>
    <row r="109" spans="1:38"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6">INT($C$29)+3</f>
        <v>4</v>
      </c>
      <c r="D110" s="73"/>
      <c r="E110" s="70"/>
      <c r="F110" s="70" t="s">
        <v>523</v>
      </c>
      <c r="G110" s="73"/>
      <c r="H110" s="76" t="s">
        <v>524</v>
      </c>
      <c r="I110" s="96" t="s">
        <v>2252</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hidden="1" outlineLevel="2" x14ac:dyDescent="0.25">
      <c r="A111" s="45"/>
      <c r="B111" s="54"/>
      <c r="C111" s="47">
        <f t="shared" si="16"/>
        <v>4</v>
      </c>
      <c r="D111" s="73"/>
      <c r="E111" s="70"/>
      <c r="F111" s="70" t="s">
        <v>2949</v>
      </c>
      <c r="G111" s="73"/>
      <c r="H111" s="76" t="s">
        <v>2950</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2951</v>
      </c>
      <c r="AE111" s="76"/>
      <c r="AF111" s="97">
        <v>1</v>
      </c>
      <c r="AG111" s="97">
        <v>1</v>
      </c>
      <c r="AH111" s="73"/>
      <c r="AI111" s="57"/>
      <c r="AJ111" s="45"/>
      <c r="AK111" s="45"/>
      <c r="AL111" s="45"/>
    </row>
    <row r="112" spans="1:38" hidden="1" outlineLevel="2" x14ac:dyDescent="0.25">
      <c r="A112" s="45"/>
      <c r="B112" s="54"/>
      <c r="C112" s="47">
        <f t="shared" si="16"/>
        <v>4</v>
      </c>
      <c r="D112" s="73"/>
      <c r="E112" s="70"/>
      <c r="F112" s="70" t="s">
        <v>2952</v>
      </c>
      <c r="G112" s="73" t="s">
        <v>139</v>
      </c>
      <c r="H112" s="76" t="s">
        <v>2953</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2951</v>
      </c>
      <c r="AE112" s="76"/>
      <c r="AF112" s="97">
        <v>1</v>
      </c>
      <c r="AG112" s="97">
        <v>1</v>
      </c>
      <c r="AH112" s="73"/>
      <c r="AI112" s="57"/>
      <c r="AJ112" s="45"/>
      <c r="AK112" s="45"/>
      <c r="AL112" s="45"/>
    </row>
    <row r="113" spans="1:38" hidden="1" outlineLevel="2" x14ac:dyDescent="0.25">
      <c r="A113" s="45"/>
      <c r="B113" s="54"/>
      <c r="C113" s="47">
        <f t="shared" si="16"/>
        <v>4</v>
      </c>
      <c r="D113" s="73"/>
      <c r="E113" s="70"/>
      <c r="F113" s="70" t="s">
        <v>2954</v>
      </c>
      <c r="G113" s="73" t="s">
        <v>139</v>
      </c>
      <c r="H113" s="76" t="s">
        <v>2955</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2956</v>
      </c>
      <c r="AE113" s="76"/>
      <c r="AF113" s="97">
        <v>1</v>
      </c>
      <c r="AG113" s="97">
        <v>1</v>
      </c>
      <c r="AH113" s="73"/>
      <c r="AI113" s="57"/>
      <c r="AJ113" s="45"/>
      <c r="AK113" s="45"/>
      <c r="AL113" s="45"/>
    </row>
    <row r="114" spans="1:38" hidden="1" outlineLevel="2" x14ac:dyDescent="0.25">
      <c r="A114" s="45"/>
      <c r="B114" s="54"/>
      <c r="C114" s="47">
        <f t="shared" si="16"/>
        <v>4</v>
      </c>
      <c r="D114" s="73"/>
      <c r="E114" s="70"/>
      <c r="F114" s="70" t="s">
        <v>2957</v>
      </c>
      <c r="G114" s="73" t="s">
        <v>139</v>
      </c>
      <c r="H114" s="76" t="s">
        <v>2958</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6"/>
        <v>4</v>
      </c>
      <c r="D115" s="73"/>
      <c r="E115" s="70"/>
      <c r="F115" s="70" t="s">
        <v>2959</v>
      </c>
      <c r="G115" s="73" t="s">
        <v>139</v>
      </c>
      <c r="H115" s="76" t="s">
        <v>2960</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6"/>
        <v>4</v>
      </c>
      <c r="D116" s="73"/>
      <c r="E116" s="70"/>
      <c r="F116" s="70" t="s">
        <v>2961</v>
      </c>
      <c r="G116" s="73" t="s">
        <v>139</v>
      </c>
      <c r="H116" s="76" t="s">
        <v>2962</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6"/>
        <v>4</v>
      </c>
      <c r="D117" s="73"/>
      <c r="E117" s="70"/>
      <c r="F117" s="70" t="s">
        <v>2963</v>
      </c>
      <c r="G117" s="73" t="s">
        <v>139</v>
      </c>
      <c r="H117" s="76" t="s">
        <v>2964</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6"/>
        <v>4</v>
      </c>
      <c r="D118" s="73"/>
      <c r="E118" s="70"/>
      <c r="F118" s="70" t="s">
        <v>2965</v>
      </c>
      <c r="G118" s="73" t="s">
        <v>139</v>
      </c>
      <c r="H118" s="76" t="s">
        <v>2966</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6"/>
        <v>4</v>
      </c>
      <c r="D119" s="73"/>
      <c r="E119" s="70"/>
      <c r="F119" s="70" t="s">
        <v>2967</v>
      </c>
      <c r="G119" s="73" t="s">
        <v>139</v>
      </c>
      <c r="H119" s="76" t="s">
        <v>2968</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6"/>
        <v>4</v>
      </c>
      <c r="D120" s="73"/>
      <c r="E120" s="70"/>
      <c r="F120" s="70" t="s">
        <v>2969</v>
      </c>
      <c r="G120" s="73" t="s">
        <v>139</v>
      </c>
      <c r="H120" s="76" t="s">
        <v>2970</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6"/>
        <v>4</v>
      </c>
      <c r="D121" s="73"/>
      <c r="E121" s="70"/>
      <c r="F121" s="70" t="s">
        <v>2971</v>
      </c>
      <c r="G121" s="73" t="s">
        <v>139</v>
      </c>
      <c r="H121" s="76" t="s">
        <v>2972</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6"/>
        <v>4</v>
      </c>
      <c r="D122" s="73"/>
      <c r="E122" s="70"/>
      <c r="F122" s="70" t="s">
        <v>2973</v>
      </c>
      <c r="G122" s="73" t="s">
        <v>139</v>
      </c>
      <c r="H122" s="76" t="s">
        <v>2974</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6"/>
        <v>4</v>
      </c>
      <c r="D123" s="73"/>
      <c r="E123" s="70"/>
      <c r="F123" s="70" t="s">
        <v>2975</v>
      </c>
      <c r="G123" s="73" t="s">
        <v>139</v>
      </c>
      <c r="H123" s="76" t="s">
        <v>2976</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6"/>
        <v>4</v>
      </c>
      <c r="D124" s="73"/>
      <c r="E124" s="70"/>
      <c r="F124" s="70" t="s">
        <v>2977</v>
      </c>
      <c r="G124" s="73" t="s">
        <v>139</v>
      </c>
      <c r="H124" s="76" t="s">
        <v>2978</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6"/>
        <v>4</v>
      </c>
      <c r="D125" s="73"/>
      <c r="E125" s="70"/>
      <c r="F125" s="70" t="s">
        <v>2979</v>
      </c>
      <c r="G125" s="73" t="s">
        <v>139</v>
      </c>
      <c r="H125" s="76" t="s">
        <v>2980</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2316</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2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2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2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2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2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2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2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2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2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2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2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2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2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2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2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2317</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2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2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2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2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2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2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2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2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2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2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2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2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2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collapsed="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37</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25">
      <c r="A175" s="45"/>
      <c r="B175" s="54"/>
      <c r="C175" s="47">
        <f t="shared" ref="C175:C211"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2869</v>
      </c>
      <c r="S175" s="76" t="s">
        <v>2869</v>
      </c>
      <c r="T175" s="76"/>
      <c r="U175" s="253">
        <f t="shared" ref="U175:AB211"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hidden="1" outlineLevel="2" x14ac:dyDescent="0.2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2869</v>
      </c>
      <c r="S176" s="76" t="s">
        <v>2869</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hidden="1" outlineLevel="2" x14ac:dyDescent="0.25">
      <c r="A177" s="45"/>
      <c r="B177" s="54"/>
      <c r="C177" s="47">
        <f t="shared" si="25"/>
        <v>3</v>
      </c>
      <c r="D177" s="73"/>
      <c r="E177" s="70"/>
      <c r="F177" s="70" t="s">
        <v>636</v>
      </c>
      <c r="G177" s="73"/>
      <c r="H177" s="76" t="s">
        <v>2868</v>
      </c>
      <c r="I177" s="96" t="s">
        <v>510</v>
      </c>
      <c r="J177" s="96"/>
      <c r="K177" s="97">
        <v>0.85</v>
      </c>
      <c r="L177" s="97">
        <v>0.85</v>
      </c>
      <c r="M177" s="97">
        <v>0.85</v>
      </c>
      <c r="N177" s="97">
        <v>0.85</v>
      </c>
      <c r="O177" s="97">
        <v>0.85</v>
      </c>
      <c r="P177" s="97">
        <v>0.85</v>
      </c>
      <c r="Q177" s="76"/>
      <c r="R177" s="76" t="s">
        <v>2869</v>
      </c>
      <c r="S177" s="76" t="s">
        <v>2869</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hidden="1" outlineLevel="2" x14ac:dyDescent="0.2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2871</v>
      </c>
      <c r="S178" s="76" t="s">
        <v>2871</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hidden="1" outlineLevel="2" x14ac:dyDescent="0.2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2869</v>
      </c>
      <c r="S179" s="76" t="s">
        <v>2869</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hidden="1" outlineLevel="2" x14ac:dyDescent="0.2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2869</v>
      </c>
      <c r="S180" s="76" t="s">
        <v>2869</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hidden="1" outlineLevel="2" x14ac:dyDescent="0.2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2872</v>
      </c>
      <c r="S181" s="76" t="s">
        <v>2872</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hidden="1" outlineLevel="2" x14ac:dyDescent="0.2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2869</v>
      </c>
      <c r="S182" s="76" t="s">
        <v>2869</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hidden="1" outlineLevel="2" x14ac:dyDescent="0.2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2869</v>
      </c>
      <c r="S183" s="76" t="s">
        <v>2869</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hidden="1" outlineLevel="2" x14ac:dyDescent="0.2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2869</v>
      </c>
      <c r="S184" s="76" t="s">
        <v>2869</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hidden="1" outlineLevel="2" x14ac:dyDescent="0.2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2869</v>
      </c>
      <c r="S185" s="76" t="s">
        <v>2869</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hidden="1" outlineLevel="2" x14ac:dyDescent="0.25">
      <c r="A186" s="45"/>
      <c r="B186" s="54"/>
      <c r="C186" s="47">
        <f t="shared" si="25"/>
        <v>3</v>
      </c>
      <c r="D186" s="73"/>
      <c r="E186" s="70"/>
      <c r="F186" s="70" t="s">
        <v>653</v>
      </c>
      <c r="G186" s="73"/>
      <c r="H186" s="76" t="s">
        <v>2870</v>
      </c>
      <c r="I186" s="96" t="s">
        <v>510</v>
      </c>
      <c r="J186" s="96"/>
      <c r="K186" s="97">
        <v>0.7</v>
      </c>
      <c r="L186" s="97">
        <v>0.7</v>
      </c>
      <c r="M186" s="97">
        <v>0.7</v>
      </c>
      <c r="N186" s="97">
        <v>0.7</v>
      </c>
      <c r="O186" s="97">
        <v>0.7</v>
      </c>
      <c r="P186" s="97">
        <v>0.7</v>
      </c>
      <c r="Q186" s="76"/>
      <c r="R186" s="76" t="s">
        <v>2869</v>
      </c>
      <c r="S186" s="76" t="s">
        <v>2869</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hidden="1" outlineLevel="2" x14ac:dyDescent="0.2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2869</v>
      </c>
      <c r="S187" s="76" t="s">
        <v>2869</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hidden="1" outlineLevel="2" x14ac:dyDescent="0.2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2869</v>
      </c>
      <c r="S188" s="76" t="s">
        <v>2869</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hidden="1" outlineLevel="2" x14ac:dyDescent="0.2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2869</v>
      </c>
      <c r="S189" s="76" t="s">
        <v>2869</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hidden="1" outlineLevel="2" x14ac:dyDescent="0.2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2869</v>
      </c>
      <c r="S190" s="76" t="s">
        <v>2869</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hidden="1" outlineLevel="2" x14ac:dyDescent="0.25">
      <c r="A191" s="45"/>
      <c r="B191" s="54"/>
      <c r="C191" s="47">
        <f t="shared" si="25"/>
        <v>3</v>
      </c>
      <c r="D191" s="73"/>
      <c r="E191" s="70"/>
      <c r="F191" s="70" t="s">
        <v>661</v>
      </c>
      <c r="G191" s="73"/>
      <c r="H191" s="76" t="s">
        <v>3293</v>
      </c>
      <c r="I191" s="96" t="s">
        <v>634</v>
      </c>
      <c r="J191" s="96"/>
      <c r="K191" s="97">
        <v>0.43</v>
      </c>
      <c r="L191" s="97">
        <v>0.43</v>
      </c>
      <c r="M191" s="76"/>
      <c r="N191" s="76"/>
      <c r="O191" s="76"/>
      <c r="P191" s="76"/>
      <c r="Q191" s="76"/>
      <c r="R191" s="76" t="s">
        <v>2869</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hidden="1" outlineLevel="2" x14ac:dyDescent="0.25">
      <c r="A192" s="45"/>
      <c r="B192" s="54"/>
      <c r="C192" s="47">
        <f t="shared" si="25"/>
        <v>3</v>
      </c>
      <c r="D192" s="73"/>
      <c r="E192" s="70"/>
      <c r="F192" s="70" t="s">
        <v>2855</v>
      </c>
      <c r="G192" s="73"/>
      <c r="H192" s="76" t="s">
        <v>3239</v>
      </c>
      <c r="I192" s="96" t="s">
        <v>2867</v>
      </c>
      <c r="J192" s="96"/>
      <c r="K192" s="97">
        <v>8.9999999999999993E-3</v>
      </c>
      <c r="L192" s="97">
        <v>8.9999999999999993E-3</v>
      </c>
      <c r="M192" s="97">
        <v>8.9999999999999993E-3</v>
      </c>
      <c r="N192" s="97">
        <v>8.9999999999999993E-3</v>
      </c>
      <c r="O192" s="97">
        <v>8.9999999999999993E-3</v>
      </c>
      <c r="P192" s="97">
        <v>8.9999999999999993E-3</v>
      </c>
      <c r="Q192" s="76"/>
      <c r="R192" s="76" t="s">
        <v>3236</v>
      </c>
      <c r="S192" s="76" t="s">
        <v>3236</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hidden="1" outlineLevel="2" x14ac:dyDescent="0.25">
      <c r="A193" s="45"/>
      <c r="B193" s="54"/>
      <c r="C193" s="47">
        <f t="shared" si="25"/>
        <v>3</v>
      </c>
      <c r="D193" s="73"/>
      <c r="E193" s="70"/>
      <c r="F193" s="70" t="s">
        <v>2856</v>
      </c>
      <c r="G193" s="73"/>
      <c r="H193" s="76" t="s">
        <v>3240</v>
      </c>
      <c r="I193" s="96" t="s">
        <v>2867</v>
      </c>
      <c r="J193" s="96"/>
      <c r="K193" s="97">
        <v>7.6536</v>
      </c>
      <c r="L193" s="97">
        <v>7.6536</v>
      </c>
      <c r="M193" s="97">
        <v>7.6536</v>
      </c>
      <c r="N193" s="97">
        <v>7.6536</v>
      </c>
      <c r="O193" s="97">
        <v>7.6536</v>
      </c>
      <c r="P193" s="97">
        <v>7.6536</v>
      </c>
      <c r="Q193" s="76"/>
      <c r="R193" s="76" t="s">
        <v>3236</v>
      </c>
      <c r="S193" s="76" t="s">
        <v>3236</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hidden="1" outlineLevel="2" x14ac:dyDescent="0.25">
      <c r="A194" s="45"/>
      <c r="B194" s="54"/>
      <c r="C194" s="47">
        <f t="shared" si="25"/>
        <v>3</v>
      </c>
      <c r="D194" s="73"/>
      <c r="E194" s="70"/>
      <c r="F194" s="70" t="s">
        <v>2860</v>
      </c>
      <c r="G194" s="73"/>
      <c r="H194" s="76" t="s">
        <v>2907</v>
      </c>
      <c r="I194" s="96" t="s">
        <v>2867</v>
      </c>
      <c r="J194" s="96"/>
      <c r="K194" s="97">
        <v>0.43</v>
      </c>
      <c r="L194" s="97">
        <v>0.43</v>
      </c>
      <c r="M194" s="97">
        <v>0.43</v>
      </c>
      <c r="N194" s="97">
        <v>0.43</v>
      </c>
      <c r="O194" s="97">
        <v>0.43</v>
      </c>
      <c r="P194" s="97">
        <v>0.43</v>
      </c>
      <c r="Q194" s="76"/>
      <c r="R194" s="76" t="s">
        <v>2866</v>
      </c>
      <c r="S194" s="76" t="s">
        <v>2866</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hidden="1" outlineLevel="2" x14ac:dyDescent="0.25">
      <c r="A195" s="45"/>
      <c r="B195" s="54"/>
      <c r="C195" s="47">
        <f t="shared" si="25"/>
        <v>3</v>
      </c>
      <c r="D195" s="73"/>
      <c r="E195" s="70"/>
      <c r="F195" s="70" t="s">
        <v>2861</v>
      </c>
      <c r="G195" s="73"/>
      <c r="H195" s="76" t="s">
        <v>2908</v>
      </c>
      <c r="I195" s="96" t="s">
        <v>2867</v>
      </c>
      <c r="J195" s="96"/>
      <c r="K195" s="97">
        <f>1/0.4-1</f>
        <v>1.5</v>
      </c>
      <c r="L195" s="97">
        <f t="shared" ref="L195:P196" si="27">K195</f>
        <v>1.5</v>
      </c>
      <c r="M195" s="97">
        <f t="shared" si="27"/>
        <v>1.5</v>
      </c>
      <c r="N195" s="97">
        <f t="shared" si="27"/>
        <v>1.5</v>
      </c>
      <c r="O195" s="97">
        <f t="shared" si="27"/>
        <v>1.5</v>
      </c>
      <c r="P195" s="97">
        <f t="shared" si="27"/>
        <v>1.5</v>
      </c>
      <c r="Q195" s="76"/>
      <c r="R195" s="76" t="s">
        <v>2866</v>
      </c>
      <c r="S195" s="76" t="s">
        <v>2866</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hidden="1" outlineLevel="2" x14ac:dyDescent="0.25">
      <c r="A196" s="45"/>
      <c r="B196" s="54"/>
      <c r="C196" s="47">
        <f t="shared" si="25"/>
        <v>3</v>
      </c>
      <c r="D196" s="73"/>
      <c r="E196" s="70"/>
      <c r="F196" s="70" t="s">
        <v>2857</v>
      </c>
      <c r="G196" s="73"/>
      <c r="H196" s="76" t="s">
        <v>2909</v>
      </c>
      <c r="I196" s="96" t="s">
        <v>2867</v>
      </c>
      <c r="J196" s="96"/>
      <c r="K196" s="97">
        <f>1/0.4-1</f>
        <v>1.5</v>
      </c>
      <c r="L196" s="97">
        <f t="shared" si="27"/>
        <v>1.5</v>
      </c>
      <c r="M196" s="97">
        <f t="shared" si="27"/>
        <v>1.5</v>
      </c>
      <c r="N196" s="97">
        <f t="shared" si="27"/>
        <v>1.5</v>
      </c>
      <c r="O196" s="97">
        <f t="shared" si="27"/>
        <v>1.5</v>
      </c>
      <c r="P196" s="97">
        <f t="shared" si="27"/>
        <v>1.5</v>
      </c>
      <c r="Q196" s="76"/>
      <c r="R196" s="76" t="s">
        <v>2866</v>
      </c>
      <c r="S196" s="76" t="s">
        <v>2866</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hidden="1" outlineLevel="2" x14ac:dyDescent="0.25">
      <c r="A197" s="45"/>
      <c r="B197" s="54"/>
      <c r="C197" s="47">
        <f t="shared" si="25"/>
        <v>3</v>
      </c>
      <c r="D197" s="73"/>
      <c r="E197" s="70"/>
      <c r="F197" s="70" t="s">
        <v>2858</v>
      </c>
      <c r="G197" s="73"/>
      <c r="H197" s="76" t="s">
        <v>2910</v>
      </c>
      <c r="I197" s="96" t="s">
        <v>2867</v>
      </c>
      <c r="J197" s="96"/>
      <c r="K197" s="97">
        <f>1/0.4-1</f>
        <v>1.5</v>
      </c>
      <c r="L197" s="334">
        <f>K197</f>
        <v>1.5</v>
      </c>
      <c r="M197" s="76"/>
      <c r="N197" s="76"/>
      <c r="O197" s="76"/>
      <c r="P197" s="76"/>
      <c r="Q197" s="76"/>
      <c r="R197" s="76" t="s">
        <v>2866</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hidden="1" outlineLevel="2" x14ac:dyDescent="0.25">
      <c r="A198" s="45"/>
      <c r="B198" s="54"/>
      <c r="C198" s="47">
        <f t="shared" si="25"/>
        <v>3</v>
      </c>
      <c r="D198" s="73"/>
      <c r="E198" s="70"/>
      <c r="F198" s="70" t="s">
        <v>2859</v>
      </c>
      <c r="G198" s="73"/>
      <c r="H198" s="76" t="s">
        <v>3237</v>
      </c>
      <c r="I198" s="96" t="s">
        <v>2867</v>
      </c>
      <c r="J198" s="96"/>
      <c r="K198" s="97">
        <f t="shared" ref="K198:P198" si="28">1/0.2-1</f>
        <v>4</v>
      </c>
      <c r="L198" s="97">
        <f t="shared" si="28"/>
        <v>4</v>
      </c>
      <c r="M198" s="97">
        <f t="shared" si="28"/>
        <v>4</v>
      </c>
      <c r="N198" s="97">
        <f t="shared" si="28"/>
        <v>4</v>
      </c>
      <c r="O198" s="97">
        <f t="shared" si="28"/>
        <v>4</v>
      </c>
      <c r="P198" s="97">
        <f t="shared" si="28"/>
        <v>4</v>
      </c>
      <c r="Q198" s="76"/>
      <c r="R198" s="76" t="s">
        <v>3236</v>
      </c>
      <c r="S198" s="76" t="s">
        <v>3236</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hidden="1" outlineLevel="2" x14ac:dyDescent="0.25">
      <c r="A199" s="45"/>
      <c r="B199" s="54"/>
      <c r="C199" s="47">
        <f t="shared" si="25"/>
        <v>3</v>
      </c>
      <c r="D199" s="73"/>
      <c r="E199" s="70"/>
      <c r="F199" s="70" t="s">
        <v>2862</v>
      </c>
      <c r="G199" s="73"/>
      <c r="H199" s="76" t="s">
        <v>3238</v>
      </c>
      <c r="I199" s="96" t="s">
        <v>2867</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3236</v>
      </c>
      <c r="S199" s="76" t="s">
        <v>3236</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hidden="1" outlineLevel="2" x14ac:dyDescent="0.25">
      <c r="A200" s="45"/>
      <c r="B200" s="54"/>
      <c r="C200" s="47">
        <f t="shared" si="25"/>
        <v>3</v>
      </c>
      <c r="D200" s="73"/>
      <c r="E200" s="70"/>
      <c r="F200" s="70" t="s">
        <v>2863</v>
      </c>
      <c r="G200" s="73"/>
      <c r="H200" s="76" t="s">
        <v>2911</v>
      </c>
      <c r="I200" s="96" t="s">
        <v>2867</v>
      </c>
      <c r="J200" s="96"/>
      <c r="K200" s="97">
        <v>0</v>
      </c>
      <c r="L200" s="97">
        <v>0</v>
      </c>
      <c r="M200" s="97">
        <v>0</v>
      </c>
      <c r="N200" s="97">
        <v>0</v>
      </c>
      <c r="O200" s="97">
        <v>0</v>
      </c>
      <c r="P200" s="97">
        <v>0</v>
      </c>
      <c r="Q200" s="76"/>
      <c r="R200" s="76" t="s">
        <v>2866</v>
      </c>
      <c r="S200" s="76" t="s">
        <v>2866</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hidden="1" outlineLevel="2" x14ac:dyDescent="0.25">
      <c r="A201" s="45"/>
      <c r="B201" s="54"/>
      <c r="C201" s="47">
        <f t="shared" si="25"/>
        <v>3</v>
      </c>
      <c r="D201" s="73"/>
      <c r="E201" s="70"/>
      <c r="F201" s="70" t="s">
        <v>2864</v>
      </c>
      <c r="G201" s="73"/>
      <c r="H201" s="76" t="s">
        <v>2912</v>
      </c>
      <c r="I201" s="96" t="s">
        <v>2867</v>
      </c>
      <c r="J201" s="96"/>
      <c r="K201" s="97">
        <v>0</v>
      </c>
      <c r="L201" s="97">
        <v>0</v>
      </c>
      <c r="M201" s="97">
        <v>0</v>
      </c>
      <c r="N201" s="97">
        <v>0</v>
      </c>
      <c r="O201" s="97">
        <v>0</v>
      </c>
      <c r="P201" s="97">
        <v>0</v>
      </c>
      <c r="Q201" s="76"/>
      <c r="R201" s="76" t="s">
        <v>2866</v>
      </c>
      <c r="S201" s="76" t="s">
        <v>2866</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hidden="1" outlineLevel="2" x14ac:dyDescent="0.25">
      <c r="A202" s="45"/>
      <c r="B202" s="54"/>
      <c r="C202" s="47">
        <f t="shared" si="25"/>
        <v>3</v>
      </c>
      <c r="D202" s="73"/>
      <c r="E202" s="70"/>
      <c r="F202" s="70" t="s">
        <v>2865</v>
      </c>
      <c r="G202" s="73"/>
      <c r="H202" s="76" t="s">
        <v>2913</v>
      </c>
      <c r="I202" s="96" t="s">
        <v>2867</v>
      </c>
      <c r="J202" s="96"/>
      <c r="K202" s="97">
        <v>0</v>
      </c>
      <c r="L202" s="97">
        <v>0</v>
      </c>
      <c r="M202" s="97">
        <v>0</v>
      </c>
      <c r="N202" s="97">
        <v>0</v>
      </c>
      <c r="O202" s="97">
        <v>0</v>
      </c>
      <c r="P202" s="97">
        <v>0</v>
      </c>
      <c r="Q202" s="76"/>
      <c r="R202" s="76" t="s">
        <v>2866</v>
      </c>
      <c r="S202" s="76" t="s">
        <v>2866</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hidden="1" outlineLevel="2" x14ac:dyDescent="0.25">
      <c r="A203" s="45"/>
      <c r="B203" s="54"/>
      <c r="C203" s="47">
        <f t="shared" si="25"/>
        <v>3</v>
      </c>
      <c r="D203" s="73"/>
      <c r="E203" s="70"/>
      <c r="F203" s="70" t="s">
        <v>3294</v>
      </c>
      <c r="G203" s="73"/>
      <c r="H203" s="76" t="s">
        <v>3303</v>
      </c>
      <c r="I203" s="96" t="s">
        <v>634</v>
      </c>
      <c r="J203" s="96"/>
      <c r="K203" s="281">
        <f>K$179 / 0.7</f>
        <v>0.57142857142857151</v>
      </c>
      <c r="L203" s="281">
        <f t="shared" ref="L203:L209" si="30">K203</f>
        <v>0.57142857142857151</v>
      </c>
      <c r="M203" s="76"/>
      <c r="N203" s="76"/>
      <c r="O203" s="76"/>
      <c r="P203" s="76"/>
      <c r="Q203" s="76"/>
      <c r="R203" s="76" t="s">
        <v>2869</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hidden="1" outlineLevel="2" x14ac:dyDescent="0.25">
      <c r="A204" s="45"/>
      <c r="B204" s="54"/>
      <c r="C204" s="47">
        <f t="shared" si="25"/>
        <v>3</v>
      </c>
      <c r="D204" s="73"/>
      <c r="E204" s="70"/>
      <c r="F204" s="70" t="s">
        <v>3296</v>
      </c>
      <c r="G204" s="73"/>
      <c r="H204" s="76" t="s">
        <v>3304</v>
      </c>
      <c r="I204" s="96" t="s">
        <v>634</v>
      </c>
      <c r="J204" s="96"/>
      <c r="K204" s="281">
        <f>K$180 / 0.7</f>
        <v>2.8571428571428574E-2</v>
      </c>
      <c r="L204" s="281">
        <f t="shared" si="30"/>
        <v>2.8571428571428574E-2</v>
      </c>
      <c r="M204" s="76"/>
      <c r="N204" s="76"/>
      <c r="O204" s="76"/>
      <c r="P204" s="76"/>
      <c r="Q204" s="76"/>
      <c r="R204" s="76" t="s">
        <v>2869</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hidden="1" outlineLevel="2" x14ac:dyDescent="0.25">
      <c r="A205" s="45"/>
      <c r="B205" s="54"/>
      <c r="C205" s="47">
        <f t="shared" si="25"/>
        <v>3</v>
      </c>
      <c r="D205" s="73"/>
      <c r="E205" s="70"/>
      <c r="F205" s="70" t="s">
        <v>3297</v>
      </c>
      <c r="G205" s="73"/>
      <c r="H205" s="76" t="s">
        <v>3305</v>
      </c>
      <c r="I205" s="96" t="s">
        <v>634</v>
      </c>
      <c r="J205" s="96"/>
      <c r="K205" s="281">
        <f>K$182 / 0.7</f>
        <v>0.19000000000000003</v>
      </c>
      <c r="L205" s="281">
        <f t="shared" si="30"/>
        <v>0.19000000000000003</v>
      </c>
      <c r="M205" s="76"/>
      <c r="N205" s="76"/>
      <c r="O205" s="76"/>
      <c r="P205" s="76"/>
      <c r="Q205" s="76"/>
      <c r="R205" s="76" t="s">
        <v>2869</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0" si="31">INDEX($K205:$Q205,1,AB$43)</f>
        <v>0.19000000000000003</v>
      </c>
      <c r="AC205" s="76"/>
      <c r="AD205" s="76"/>
      <c r="AE205" s="76"/>
      <c r="AF205" s="97">
        <v>1</v>
      </c>
      <c r="AG205" s="97">
        <v>1</v>
      </c>
      <c r="AH205" s="73"/>
      <c r="AI205" s="57"/>
      <c r="AJ205" s="45"/>
      <c r="AK205" s="45"/>
      <c r="AL205" s="45"/>
    </row>
    <row r="206" spans="1:38" hidden="1" outlineLevel="2" x14ac:dyDescent="0.25">
      <c r="A206" s="45"/>
      <c r="B206" s="54"/>
      <c r="C206" s="47">
        <f t="shared" si="25"/>
        <v>3</v>
      </c>
      <c r="D206" s="73"/>
      <c r="E206" s="70"/>
      <c r="F206" s="70" t="s">
        <v>3298</v>
      </c>
      <c r="G206" s="73"/>
      <c r="H206" s="76" t="s">
        <v>3306</v>
      </c>
      <c r="I206" s="96" t="s">
        <v>634</v>
      </c>
      <c r="J206" s="96"/>
      <c r="K206" s="281">
        <f>1/(1+K$194)</f>
        <v>0.69930069930069938</v>
      </c>
      <c r="L206" s="281">
        <f t="shared" si="30"/>
        <v>0.69930069930069938</v>
      </c>
      <c r="M206" s="76"/>
      <c r="N206" s="76"/>
      <c r="O206" s="76"/>
      <c r="P206" s="76"/>
      <c r="Q206" s="76"/>
      <c r="R206" s="76" t="s">
        <v>3310</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hidden="1" outlineLevel="2" x14ac:dyDescent="0.25">
      <c r="A207" s="45"/>
      <c r="B207" s="54"/>
      <c r="C207" s="47">
        <f t="shared" si="25"/>
        <v>3</v>
      </c>
      <c r="D207" s="73"/>
      <c r="E207" s="70"/>
      <c r="F207" s="70" t="s">
        <v>3300</v>
      </c>
      <c r="G207" s="73"/>
      <c r="H207" s="76" t="s">
        <v>3307</v>
      </c>
      <c r="I207" s="96" t="s">
        <v>634</v>
      </c>
      <c r="J207" s="96"/>
      <c r="K207" s="258">
        <v>1</v>
      </c>
      <c r="L207" s="258">
        <f t="shared" si="30"/>
        <v>1</v>
      </c>
      <c r="M207" s="76"/>
      <c r="N207" s="76"/>
      <c r="O207" s="76"/>
      <c r="P207" s="76"/>
      <c r="Q207" s="76"/>
      <c r="R207" s="76" t="s">
        <v>3310</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hidden="1" outlineLevel="2" x14ac:dyDescent="0.25">
      <c r="A208" s="45"/>
      <c r="B208" s="54"/>
      <c r="C208" s="47">
        <f t="shared" si="25"/>
        <v>3</v>
      </c>
      <c r="D208" s="73"/>
      <c r="E208" s="70"/>
      <c r="F208" s="70" t="s">
        <v>3299</v>
      </c>
      <c r="G208" s="73"/>
      <c r="H208" s="76" t="s">
        <v>3308</v>
      </c>
      <c r="I208" s="96" t="s">
        <v>634</v>
      </c>
      <c r="J208" s="96"/>
      <c r="K208" s="281">
        <f>1/(1+K$195)</f>
        <v>0.4</v>
      </c>
      <c r="L208" s="281">
        <f t="shared" si="30"/>
        <v>0.4</v>
      </c>
      <c r="M208" s="76"/>
      <c r="N208" s="76"/>
      <c r="O208" s="76"/>
      <c r="P208" s="76"/>
      <c r="Q208" s="76"/>
      <c r="R208" s="76" t="s">
        <v>3310</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hidden="1" outlineLevel="2" x14ac:dyDescent="0.25">
      <c r="A209" s="45"/>
      <c r="B209" s="54"/>
      <c r="C209" s="47">
        <f t="shared" si="25"/>
        <v>3</v>
      </c>
      <c r="D209" s="73"/>
      <c r="E209" s="70"/>
      <c r="F209" s="70" t="s">
        <v>3301</v>
      </c>
      <c r="G209" s="73"/>
      <c r="H209" s="76" t="s">
        <v>3309</v>
      </c>
      <c r="I209" s="96" t="s">
        <v>634</v>
      </c>
      <c r="J209" s="96"/>
      <c r="K209" s="258">
        <v>1</v>
      </c>
      <c r="L209" s="258">
        <f t="shared" si="30"/>
        <v>1</v>
      </c>
      <c r="M209" s="76"/>
      <c r="N209" s="76"/>
      <c r="O209" s="76"/>
      <c r="P209" s="76"/>
      <c r="Q209" s="76"/>
      <c r="R209" s="76" t="s">
        <v>3310</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hidden="1" outlineLevel="2" x14ac:dyDescent="0.25">
      <c r="A210" s="45"/>
      <c r="B210" s="54"/>
      <c r="C210" s="47">
        <f t="shared" si="25"/>
        <v>3</v>
      </c>
      <c r="D210" s="73"/>
      <c r="E210" s="70"/>
      <c r="F210" s="70" t="s">
        <v>3302</v>
      </c>
      <c r="G210" s="73"/>
      <c r="H210" s="76" t="s">
        <v>3313</v>
      </c>
      <c r="I210" s="96" t="s">
        <v>510</v>
      </c>
      <c r="J210" s="96"/>
      <c r="K210" s="97">
        <v>0.7</v>
      </c>
      <c r="L210" s="97">
        <v>0.7</v>
      </c>
      <c r="M210" s="97">
        <v>0.7</v>
      </c>
      <c r="N210" s="97">
        <v>0.7</v>
      </c>
      <c r="O210" s="97">
        <v>0.7</v>
      </c>
      <c r="P210" s="97">
        <v>0.7</v>
      </c>
      <c r="Q210" s="76"/>
      <c r="R210" s="76" t="s">
        <v>2869</v>
      </c>
      <c r="S210" s="76" t="s">
        <v>2869</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hidden="1" outlineLevel="2" x14ac:dyDescent="0.25">
      <c r="A211" s="45"/>
      <c r="B211" s="54"/>
      <c r="C211" s="47">
        <f t="shared" si="25"/>
        <v>3</v>
      </c>
      <c r="D211" s="73"/>
      <c r="E211" s="70"/>
      <c r="F211" s="70" t="s">
        <v>3312</v>
      </c>
      <c r="G211" s="73"/>
      <c r="H211" s="76" t="s">
        <v>3295</v>
      </c>
      <c r="I211" s="96" t="s">
        <v>634</v>
      </c>
      <c r="J211" s="96"/>
      <c r="K211" s="281">
        <v>0.44900000000000001</v>
      </c>
      <c r="L211" s="281">
        <f>K211</f>
        <v>0.44900000000000001</v>
      </c>
      <c r="M211" s="76"/>
      <c r="N211" s="76"/>
      <c r="O211" s="76"/>
      <c r="P211" s="76"/>
      <c r="Q211" s="76"/>
      <c r="R211" s="76" t="s">
        <v>3284</v>
      </c>
      <c r="S211" s="76"/>
      <c r="T211" s="76"/>
      <c r="U211" s="253">
        <f t="shared" si="26"/>
        <v>0.44900000000000001</v>
      </c>
      <c r="V211" s="253">
        <f t="shared" si="26"/>
        <v>0.44900000000000001</v>
      </c>
      <c r="W211" s="253">
        <f t="shared" si="26"/>
        <v>0.44900000000000001</v>
      </c>
      <c r="X211" s="253">
        <f t="shared" si="26"/>
        <v>0.44900000000000001</v>
      </c>
      <c r="Y211" s="253">
        <f t="shared" si="26"/>
        <v>0.44900000000000001</v>
      </c>
      <c r="Z211" s="253">
        <f t="shared" si="26"/>
        <v>0.44900000000000001</v>
      </c>
      <c r="AA211" s="253">
        <f t="shared" si="26"/>
        <v>0.44900000000000001</v>
      </c>
      <c r="AB211" s="253">
        <f t="shared" si="26"/>
        <v>0.44900000000000001</v>
      </c>
      <c r="AC211" s="76"/>
      <c r="AD211" s="76"/>
      <c r="AE211" s="76"/>
      <c r="AF211" s="97">
        <v>1</v>
      </c>
      <c r="AG211" s="97">
        <v>1</v>
      </c>
      <c r="AH211" s="73"/>
      <c r="AI211" s="57"/>
      <c r="AJ211" s="45"/>
      <c r="AK211" s="45"/>
      <c r="AL211" s="45"/>
    </row>
    <row r="212" spans="1:38" outlineLevel="1" collapsed="1" x14ac:dyDescent="0.25">
      <c r="A212" s="45"/>
      <c r="B212" s="54"/>
      <c r="C212" s="47">
        <f>INT($C$29)+1</f>
        <v>2</v>
      </c>
      <c r="D212" s="73"/>
      <c r="E212" s="70"/>
      <c r="F212" s="256" t="s">
        <v>662</v>
      </c>
      <c r="G212" s="73"/>
      <c r="H212" s="246" t="s">
        <v>663</v>
      </c>
      <c r="I212" s="96"/>
      <c r="J212" s="96" t="s">
        <v>527</v>
      </c>
      <c r="K212" s="76"/>
      <c r="L212" s="76"/>
      <c r="M212" s="76"/>
      <c r="N212" s="76"/>
      <c r="O212" s="76"/>
      <c r="P212" s="76"/>
      <c r="Q212" s="76"/>
      <c r="R212" s="76"/>
      <c r="S212" s="76"/>
      <c r="T212" s="76"/>
      <c r="U212" s="79">
        <v>27</v>
      </c>
      <c r="V212" s="76"/>
      <c r="W212" s="79">
        <v>0</v>
      </c>
      <c r="X212" s="76"/>
      <c r="Y212" s="76"/>
      <c r="Z212" s="76"/>
      <c r="AA212" s="76"/>
      <c r="AB212" s="76"/>
      <c r="AC212" s="76"/>
      <c r="AD212" s="76"/>
      <c r="AE212" s="76"/>
      <c r="AF212" s="76"/>
      <c r="AG212" s="76"/>
      <c r="AH212" s="73"/>
      <c r="AI212" s="57"/>
      <c r="AJ212" s="45"/>
      <c r="AK212" s="45"/>
      <c r="AL212" s="45"/>
    </row>
    <row r="213" spans="1:38" hidden="1" outlineLevel="2" x14ac:dyDescent="0.25">
      <c r="A213" s="45"/>
      <c r="B213" s="54"/>
      <c r="C213" s="47">
        <f t="shared" ref="C213:C227" si="32">INT($C$29)+2</f>
        <v>3</v>
      </c>
      <c r="D213" s="73"/>
      <c r="E213" s="70" t="s">
        <v>664</v>
      </c>
      <c r="F213" s="70" t="s">
        <v>665</v>
      </c>
      <c r="G213" s="73"/>
      <c r="H213" s="76" t="s">
        <v>666</v>
      </c>
      <c r="I213" s="96" t="s">
        <v>667</v>
      </c>
      <c r="J213" s="96"/>
      <c r="K213" s="97">
        <v>25</v>
      </c>
      <c r="L213" s="97">
        <v>25</v>
      </c>
      <c r="M213" s="97">
        <v>25</v>
      </c>
      <c r="N213" s="97">
        <v>25</v>
      </c>
      <c r="O213" s="97">
        <v>25</v>
      </c>
      <c r="P213" s="97">
        <v>25</v>
      </c>
      <c r="Q213" s="76"/>
      <c r="R213" s="76" t="s">
        <v>668</v>
      </c>
      <c r="S213" s="76"/>
      <c r="T213" s="76"/>
      <c r="U213" s="253">
        <f t="shared" ref="U213:AB227" si="33">INDEX($K213:$Q213,1,U$43)</f>
        <v>25</v>
      </c>
      <c r="V213" s="253">
        <f t="shared" si="33"/>
        <v>25</v>
      </c>
      <c r="W213" s="253">
        <f t="shared" si="33"/>
        <v>25</v>
      </c>
      <c r="X213" s="253">
        <f t="shared" si="33"/>
        <v>25</v>
      </c>
      <c r="Y213" s="253">
        <f t="shared" si="33"/>
        <v>25</v>
      </c>
      <c r="Z213" s="253">
        <f t="shared" si="33"/>
        <v>25</v>
      </c>
      <c r="AA213" s="253">
        <f t="shared" si="33"/>
        <v>25</v>
      </c>
      <c r="AB213" s="253">
        <f t="shared" si="33"/>
        <v>25</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669</v>
      </c>
      <c r="G214" s="73"/>
      <c r="H214" s="76" t="s">
        <v>670</v>
      </c>
      <c r="I214" s="96" t="s">
        <v>510</v>
      </c>
      <c r="J214" s="96"/>
      <c r="K214" s="97">
        <v>0.09</v>
      </c>
      <c r="L214" s="97">
        <v>0.09</v>
      </c>
      <c r="M214" s="97">
        <v>0.09</v>
      </c>
      <c r="N214" s="97">
        <v>0.09</v>
      </c>
      <c r="O214" s="97">
        <v>0.09</v>
      </c>
      <c r="P214" s="97">
        <v>0.09</v>
      </c>
      <c r="Q214" s="76"/>
      <c r="R214" s="76" t="s">
        <v>520</v>
      </c>
      <c r="S214" s="76" t="s">
        <v>520</v>
      </c>
      <c r="T214" s="76"/>
      <c r="U214" s="253">
        <f t="shared" si="33"/>
        <v>0.09</v>
      </c>
      <c r="V214" s="253">
        <f t="shared" si="33"/>
        <v>0.09</v>
      </c>
      <c r="W214" s="253">
        <f t="shared" si="33"/>
        <v>0.09</v>
      </c>
      <c r="X214" s="253">
        <f t="shared" si="33"/>
        <v>0.09</v>
      </c>
      <c r="Y214" s="253">
        <f t="shared" si="33"/>
        <v>0.09</v>
      </c>
      <c r="Z214" s="253">
        <f t="shared" si="33"/>
        <v>0.09</v>
      </c>
      <c r="AA214" s="253">
        <f t="shared" si="33"/>
        <v>0.09</v>
      </c>
      <c r="AB214" s="253">
        <f t="shared" si="33"/>
        <v>0.09</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671</v>
      </c>
      <c r="G215" s="73"/>
      <c r="H215" s="76" t="s">
        <v>672</v>
      </c>
      <c r="I215" s="96" t="s">
        <v>673</v>
      </c>
      <c r="J215" s="96"/>
      <c r="K215" s="97">
        <v>0.26</v>
      </c>
      <c r="L215" s="97">
        <v>0.26</v>
      </c>
      <c r="M215" s="97">
        <v>0.36</v>
      </c>
      <c r="N215" s="97">
        <v>0.31</v>
      </c>
      <c r="O215" s="97">
        <v>0.36</v>
      </c>
      <c r="P215" s="97">
        <v>0.36</v>
      </c>
      <c r="Q215" s="76"/>
      <c r="R215" s="76" t="s">
        <v>520</v>
      </c>
      <c r="S215" s="76" t="s">
        <v>520</v>
      </c>
      <c r="T215" s="76"/>
      <c r="U215" s="253">
        <f t="shared" si="33"/>
        <v>0.26</v>
      </c>
      <c r="V215" s="253">
        <f t="shared" si="33"/>
        <v>0.26</v>
      </c>
      <c r="W215" s="253">
        <f t="shared" si="33"/>
        <v>0.26</v>
      </c>
      <c r="X215" s="253">
        <f t="shared" si="33"/>
        <v>0.26</v>
      </c>
      <c r="Y215" s="253">
        <f t="shared" si="33"/>
        <v>0.26</v>
      </c>
      <c r="Z215" s="253">
        <f t="shared" si="33"/>
        <v>0.26</v>
      </c>
      <c r="AA215" s="253">
        <f t="shared" si="33"/>
        <v>0.26</v>
      </c>
      <c r="AB215" s="253">
        <f t="shared" si="33"/>
        <v>0.26</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674</v>
      </c>
      <c r="G216" s="73"/>
      <c r="H216" s="76" t="s">
        <v>675</v>
      </c>
      <c r="I216" s="96" t="s">
        <v>537</v>
      </c>
      <c r="J216" s="96"/>
      <c r="K216" s="97">
        <v>8.0000000000000007E-5</v>
      </c>
      <c r="L216" s="97">
        <v>8.0000000000000007E-5</v>
      </c>
      <c r="M216" s="97">
        <v>8.0000000000000007E-5</v>
      </c>
      <c r="N216" s="97">
        <v>8.0000000000000007E-5</v>
      </c>
      <c r="O216" s="97">
        <v>8.0000000000000007E-5</v>
      </c>
      <c r="P216" s="97">
        <v>8.0000000000000007E-5</v>
      </c>
      <c r="Q216" s="76"/>
      <c r="R216" s="76" t="s">
        <v>520</v>
      </c>
      <c r="S216" s="76" t="s">
        <v>520</v>
      </c>
      <c r="T216" s="76"/>
      <c r="U216" s="253">
        <f t="shared" si="33"/>
        <v>8.0000000000000007E-5</v>
      </c>
      <c r="V216" s="253">
        <f t="shared" si="33"/>
        <v>8.0000000000000007E-5</v>
      </c>
      <c r="W216" s="253">
        <f t="shared" si="33"/>
        <v>8.0000000000000007E-5</v>
      </c>
      <c r="X216" s="253">
        <f t="shared" si="33"/>
        <v>8.0000000000000007E-5</v>
      </c>
      <c r="Y216" s="253">
        <f t="shared" si="33"/>
        <v>8.0000000000000007E-5</v>
      </c>
      <c r="Z216" s="253">
        <f t="shared" si="33"/>
        <v>8.0000000000000007E-5</v>
      </c>
      <c r="AA216" s="253">
        <f t="shared" si="33"/>
        <v>8.0000000000000007E-5</v>
      </c>
      <c r="AB216" s="253">
        <f t="shared" si="33"/>
        <v>8.0000000000000007E-5</v>
      </c>
      <c r="AC216" s="76"/>
      <c r="AD216" s="76"/>
      <c r="AE216" s="76"/>
      <c r="AF216" s="97">
        <v>1</v>
      </c>
      <c r="AG216" s="97">
        <v>1</v>
      </c>
      <c r="AH216" s="73"/>
      <c r="AI216" s="57"/>
      <c r="AJ216" s="45"/>
      <c r="AK216" s="45"/>
      <c r="AL216" s="45"/>
    </row>
    <row r="217" spans="1:38" hidden="1" outlineLevel="2" x14ac:dyDescent="0.25">
      <c r="A217" s="45"/>
      <c r="B217" s="54"/>
      <c r="C217" s="47">
        <f t="shared" si="32"/>
        <v>3</v>
      </c>
      <c r="D217" s="73"/>
      <c r="E217" s="70"/>
      <c r="F217" s="70" t="s">
        <v>676</v>
      </c>
      <c r="G217" s="73"/>
      <c r="H217" s="76" t="s">
        <v>677</v>
      </c>
      <c r="I217" s="96" t="s">
        <v>510</v>
      </c>
      <c r="J217" s="96"/>
      <c r="K217" s="97">
        <v>0.84</v>
      </c>
      <c r="L217" s="97">
        <v>0.84</v>
      </c>
      <c r="M217" s="97">
        <v>0.84</v>
      </c>
      <c r="N217" s="97">
        <v>0.84</v>
      </c>
      <c r="O217" s="97">
        <v>0.84</v>
      </c>
      <c r="P217" s="97">
        <v>0.84</v>
      </c>
      <c r="Q217" s="76"/>
      <c r="R217" s="76" t="s">
        <v>520</v>
      </c>
      <c r="S217" s="76" t="s">
        <v>520</v>
      </c>
      <c r="T217" s="76"/>
      <c r="U217" s="253">
        <f t="shared" si="33"/>
        <v>0.84</v>
      </c>
      <c r="V217" s="253">
        <f t="shared" si="33"/>
        <v>0.84</v>
      </c>
      <c r="W217" s="253">
        <f t="shared" si="33"/>
        <v>0.84</v>
      </c>
      <c r="X217" s="253">
        <f t="shared" si="33"/>
        <v>0.84</v>
      </c>
      <c r="Y217" s="253">
        <f t="shared" si="33"/>
        <v>0.84</v>
      </c>
      <c r="Z217" s="253">
        <f t="shared" si="33"/>
        <v>0.84</v>
      </c>
      <c r="AA217" s="253">
        <f t="shared" si="33"/>
        <v>0.84</v>
      </c>
      <c r="AB217" s="253">
        <f t="shared" si="33"/>
        <v>0.84</v>
      </c>
      <c r="AC217" s="76"/>
      <c r="AD217" s="76"/>
      <c r="AE217" s="76"/>
      <c r="AF217" s="97">
        <v>1</v>
      </c>
      <c r="AG217" s="97">
        <v>1</v>
      </c>
      <c r="AH217" s="73"/>
      <c r="AI217" s="57"/>
      <c r="AJ217" s="45"/>
      <c r="AK217" s="45"/>
      <c r="AL217" s="45"/>
    </row>
    <row r="218" spans="1:38" hidden="1" outlineLevel="2" x14ac:dyDescent="0.25">
      <c r="A218" s="45"/>
      <c r="B218" s="54"/>
      <c r="C218" s="47">
        <f t="shared" si="32"/>
        <v>3</v>
      </c>
      <c r="D218" s="73"/>
      <c r="E218" s="70"/>
      <c r="F218" s="70" t="s">
        <v>678</v>
      </c>
      <c r="G218" s="73"/>
      <c r="H218" s="76" t="s">
        <v>679</v>
      </c>
      <c r="I218" s="96" t="s">
        <v>510</v>
      </c>
      <c r="J218" s="96"/>
      <c r="K218" s="97">
        <v>0.23</v>
      </c>
      <c r="L218" s="97">
        <v>0.23</v>
      </c>
      <c r="M218" s="97">
        <v>0.23</v>
      </c>
      <c r="N218" s="97">
        <v>0.23</v>
      </c>
      <c r="O218" s="97">
        <v>0.23</v>
      </c>
      <c r="P218" s="97">
        <v>0.23</v>
      </c>
      <c r="Q218" s="76"/>
      <c r="R218" s="76" t="s">
        <v>680</v>
      </c>
      <c r="S218" s="76" t="s">
        <v>520</v>
      </c>
      <c r="T218" s="76"/>
      <c r="U218" s="253">
        <f t="shared" si="33"/>
        <v>0.23</v>
      </c>
      <c r="V218" s="253">
        <f t="shared" si="33"/>
        <v>0.23</v>
      </c>
      <c r="W218" s="253">
        <f t="shared" si="33"/>
        <v>0.23</v>
      </c>
      <c r="X218" s="253">
        <f t="shared" si="33"/>
        <v>0.23</v>
      </c>
      <c r="Y218" s="253">
        <f t="shared" si="33"/>
        <v>0.23</v>
      </c>
      <c r="Z218" s="253">
        <f t="shared" si="33"/>
        <v>0.23</v>
      </c>
      <c r="AA218" s="253">
        <f t="shared" si="33"/>
        <v>0.23</v>
      </c>
      <c r="AB218" s="253">
        <f t="shared" si="33"/>
        <v>0.23</v>
      </c>
      <c r="AC218" s="76"/>
      <c r="AD218" s="76"/>
      <c r="AE218" s="76"/>
      <c r="AF218" s="97">
        <v>1</v>
      </c>
      <c r="AG218" s="97">
        <v>1</v>
      </c>
      <c r="AH218" s="73"/>
      <c r="AI218" s="57"/>
      <c r="AJ218" s="45"/>
      <c r="AK218" s="45"/>
      <c r="AL218" s="45"/>
    </row>
    <row r="219" spans="1:38" hidden="1" outlineLevel="2" x14ac:dyDescent="0.25">
      <c r="A219" s="45"/>
      <c r="B219" s="54"/>
      <c r="C219" s="47">
        <f t="shared" si="32"/>
        <v>3</v>
      </c>
      <c r="D219" s="73"/>
      <c r="E219" s="70"/>
      <c r="F219" s="70" t="s">
        <v>681</v>
      </c>
      <c r="G219" s="73"/>
      <c r="H219" s="76" t="s">
        <v>682</v>
      </c>
      <c r="I219" s="96" t="s">
        <v>683</v>
      </c>
      <c r="J219" s="96"/>
      <c r="K219" s="97">
        <v>0.02</v>
      </c>
      <c r="L219" s="97">
        <v>0.02</v>
      </c>
      <c r="M219" s="97">
        <v>2.5000000000000001E-3</v>
      </c>
      <c r="N219" s="97">
        <v>2.5000000000000001E-3</v>
      </c>
      <c r="O219" s="97">
        <v>2.5000000000000001E-3</v>
      </c>
      <c r="P219" s="97">
        <v>2.5000000000000001E-3</v>
      </c>
      <c r="Q219" s="76"/>
      <c r="R219" s="76" t="s">
        <v>680</v>
      </c>
      <c r="S219" s="76" t="s">
        <v>684</v>
      </c>
      <c r="T219" s="76"/>
      <c r="U219" s="253">
        <f t="shared" si="33"/>
        <v>0.02</v>
      </c>
      <c r="V219" s="253">
        <f t="shared" si="33"/>
        <v>0.02</v>
      </c>
      <c r="W219" s="253">
        <f t="shared" si="33"/>
        <v>0.02</v>
      </c>
      <c r="X219" s="253">
        <f t="shared" si="33"/>
        <v>0.02</v>
      </c>
      <c r="Y219" s="253">
        <f t="shared" si="33"/>
        <v>0.02</v>
      </c>
      <c r="Z219" s="253">
        <f t="shared" si="33"/>
        <v>0.02</v>
      </c>
      <c r="AA219" s="253">
        <f t="shared" si="33"/>
        <v>0.02</v>
      </c>
      <c r="AB219" s="253">
        <f t="shared" si="33"/>
        <v>0.02</v>
      </c>
      <c r="AC219" s="76"/>
      <c r="AD219" s="76"/>
      <c r="AE219" s="76"/>
      <c r="AF219" s="97">
        <v>1</v>
      </c>
      <c r="AG219" s="97">
        <v>1</v>
      </c>
      <c r="AH219" s="73"/>
      <c r="AI219" s="57"/>
      <c r="AJ219" s="45"/>
      <c r="AK219" s="45"/>
      <c r="AL219" s="45"/>
    </row>
    <row r="220" spans="1:38" hidden="1" outlineLevel="2" x14ac:dyDescent="0.25">
      <c r="A220" s="45"/>
      <c r="B220" s="54"/>
      <c r="C220" s="47">
        <f t="shared" si="32"/>
        <v>3</v>
      </c>
      <c r="D220" s="73"/>
      <c r="E220" s="70"/>
      <c r="F220" s="70" t="s">
        <v>685</v>
      </c>
      <c r="G220" s="73"/>
      <c r="H220" s="76" t="s">
        <v>686</v>
      </c>
      <c r="I220" s="96" t="s">
        <v>582</v>
      </c>
      <c r="J220" s="96"/>
      <c r="K220" s="97">
        <v>0.9</v>
      </c>
      <c r="L220" s="97">
        <v>0.9</v>
      </c>
      <c r="M220" s="97">
        <v>0.9</v>
      </c>
      <c r="N220" s="97">
        <v>0.9</v>
      </c>
      <c r="O220" s="97">
        <v>0.9</v>
      </c>
      <c r="P220" s="97">
        <v>0.9</v>
      </c>
      <c r="Q220" s="76"/>
      <c r="R220" s="76" t="s">
        <v>520</v>
      </c>
      <c r="S220" s="76" t="s">
        <v>684</v>
      </c>
      <c r="T220" s="76"/>
      <c r="U220" s="253">
        <f t="shared" si="33"/>
        <v>0.9</v>
      </c>
      <c r="V220" s="253">
        <f t="shared" si="33"/>
        <v>0.9</v>
      </c>
      <c r="W220" s="253">
        <f t="shared" si="33"/>
        <v>0.9</v>
      </c>
      <c r="X220" s="253">
        <f t="shared" si="33"/>
        <v>0.9</v>
      </c>
      <c r="Y220" s="253">
        <f t="shared" si="33"/>
        <v>0.9</v>
      </c>
      <c r="Z220" s="253">
        <f t="shared" si="33"/>
        <v>0.9</v>
      </c>
      <c r="AA220" s="253">
        <f t="shared" si="33"/>
        <v>0.9</v>
      </c>
      <c r="AB220" s="253">
        <f t="shared" si="33"/>
        <v>0.9</v>
      </c>
      <c r="AC220" s="76"/>
      <c r="AD220" s="76"/>
      <c r="AE220" s="76"/>
      <c r="AF220" s="97">
        <v>1</v>
      </c>
      <c r="AG220" s="97">
        <v>1</v>
      </c>
      <c r="AH220" s="73"/>
      <c r="AI220" s="57"/>
      <c r="AJ220" s="45"/>
      <c r="AK220" s="45"/>
      <c r="AL220" s="45"/>
    </row>
    <row r="221" spans="1:38" hidden="1" outlineLevel="2" x14ac:dyDescent="0.25">
      <c r="A221" s="45"/>
      <c r="B221" s="54"/>
      <c r="C221" s="47">
        <f t="shared" si="32"/>
        <v>3</v>
      </c>
      <c r="D221" s="73"/>
      <c r="E221" s="70"/>
      <c r="F221" s="70" t="s">
        <v>687</v>
      </c>
      <c r="G221" s="73"/>
      <c r="H221" s="76" t="s">
        <v>688</v>
      </c>
      <c r="I221" s="96" t="s">
        <v>2265</v>
      </c>
      <c r="J221" s="96"/>
      <c r="K221" s="97">
        <v>5.7000000000000003E-5</v>
      </c>
      <c r="L221" s="97">
        <v>5.7000000000000003E-5</v>
      </c>
      <c r="M221" s="97">
        <v>5.7000000000000003E-5</v>
      </c>
      <c r="N221" s="97">
        <v>5.7000000000000003E-5</v>
      </c>
      <c r="O221" s="97">
        <v>5.7000000000000003E-5</v>
      </c>
      <c r="P221" s="97">
        <v>5.7000000000000003E-5</v>
      </c>
      <c r="Q221" s="76"/>
      <c r="R221" s="76" t="s">
        <v>680</v>
      </c>
      <c r="S221" s="76" t="s">
        <v>684</v>
      </c>
      <c r="T221" s="76"/>
      <c r="U221" s="253">
        <f t="shared" si="33"/>
        <v>5.7000000000000003E-5</v>
      </c>
      <c r="V221" s="253">
        <f t="shared" si="33"/>
        <v>5.7000000000000003E-5</v>
      </c>
      <c r="W221" s="253">
        <f t="shared" si="33"/>
        <v>5.7000000000000003E-5</v>
      </c>
      <c r="X221" s="253">
        <f t="shared" si="33"/>
        <v>5.7000000000000003E-5</v>
      </c>
      <c r="Y221" s="253">
        <f t="shared" si="33"/>
        <v>5.7000000000000003E-5</v>
      </c>
      <c r="Z221" s="253">
        <f t="shared" si="33"/>
        <v>5.7000000000000003E-5</v>
      </c>
      <c r="AA221" s="253">
        <f t="shared" si="33"/>
        <v>5.7000000000000003E-5</v>
      </c>
      <c r="AB221" s="253">
        <f t="shared" si="33"/>
        <v>5.7000000000000003E-5</v>
      </c>
      <c r="AC221" s="76"/>
      <c r="AD221" s="76"/>
      <c r="AE221" s="76"/>
      <c r="AF221" s="97">
        <v>1</v>
      </c>
      <c r="AG221" s="97">
        <v>1</v>
      </c>
      <c r="AH221" s="73"/>
      <c r="AI221" s="57"/>
      <c r="AJ221" s="45"/>
      <c r="AK221" s="45"/>
      <c r="AL221" s="45"/>
    </row>
    <row r="222" spans="1:38" hidden="1" outlineLevel="2" x14ac:dyDescent="0.25">
      <c r="A222" s="45"/>
      <c r="B222" s="54"/>
      <c r="C222" s="47">
        <f t="shared" si="32"/>
        <v>3</v>
      </c>
      <c r="D222" s="73"/>
      <c r="E222" s="70"/>
      <c r="F222" s="70" t="s">
        <v>689</v>
      </c>
      <c r="G222" s="73"/>
      <c r="H222" s="76" t="s">
        <v>690</v>
      </c>
      <c r="I222" s="96" t="s">
        <v>634</v>
      </c>
      <c r="J222" s="96"/>
      <c r="K222" s="97">
        <v>0.16</v>
      </c>
      <c r="L222" s="97">
        <v>0.16</v>
      </c>
      <c r="M222" s="97">
        <v>0.16</v>
      </c>
      <c r="N222" s="97">
        <v>0.16</v>
      </c>
      <c r="O222" s="97">
        <v>0.16</v>
      </c>
      <c r="P222" s="97">
        <v>0.16</v>
      </c>
      <c r="Q222" s="76"/>
      <c r="R222" s="76" t="s">
        <v>680</v>
      </c>
      <c r="S222" s="76" t="s">
        <v>684</v>
      </c>
      <c r="T222" s="76"/>
      <c r="U222" s="253">
        <f t="shared" si="33"/>
        <v>0.16</v>
      </c>
      <c r="V222" s="253">
        <f t="shared" si="33"/>
        <v>0.16</v>
      </c>
      <c r="W222" s="253">
        <f t="shared" si="33"/>
        <v>0.16</v>
      </c>
      <c r="X222" s="253">
        <f t="shared" si="33"/>
        <v>0.16</v>
      </c>
      <c r="Y222" s="253">
        <f t="shared" si="33"/>
        <v>0.16</v>
      </c>
      <c r="Z222" s="253">
        <f t="shared" si="33"/>
        <v>0.16</v>
      </c>
      <c r="AA222" s="253">
        <f t="shared" si="33"/>
        <v>0.16</v>
      </c>
      <c r="AB222" s="253">
        <f t="shared" si="33"/>
        <v>0.16</v>
      </c>
      <c r="AC222" s="76"/>
      <c r="AD222" s="76"/>
      <c r="AE222" s="76"/>
      <c r="AF222" s="97">
        <v>1</v>
      </c>
      <c r="AG222" s="97">
        <v>1</v>
      </c>
      <c r="AH222" s="73"/>
      <c r="AI222" s="57"/>
      <c r="AJ222" s="45"/>
      <c r="AK222" s="45"/>
      <c r="AL222" s="45"/>
    </row>
    <row r="223" spans="1:38" hidden="1" outlineLevel="2" x14ac:dyDescent="0.25">
      <c r="A223" s="45"/>
      <c r="B223" s="54"/>
      <c r="C223" s="47">
        <f t="shared" si="32"/>
        <v>3</v>
      </c>
      <c r="D223" s="73"/>
      <c r="E223" s="70"/>
      <c r="F223" s="70" t="s">
        <v>691</v>
      </c>
      <c r="G223" s="73"/>
      <c r="H223" s="76" t="s">
        <v>692</v>
      </c>
      <c r="I223" s="96" t="s">
        <v>532</v>
      </c>
      <c r="J223" s="96"/>
      <c r="K223" s="97">
        <v>1.52E-2</v>
      </c>
      <c r="L223" s="97">
        <v>1.52E-2</v>
      </c>
      <c r="M223" s="97">
        <v>1.52E-2</v>
      </c>
      <c r="N223" s="97">
        <v>1.52E-2</v>
      </c>
      <c r="O223" s="97">
        <v>1.52E-2</v>
      </c>
      <c r="P223" s="97">
        <v>1.52E-2</v>
      </c>
      <c r="Q223" s="76"/>
      <c r="R223" s="76" t="s">
        <v>520</v>
      </c>
      <c r="S223" s="76" t="s">
        <v>520</v>
      </c>
      <c r="T223" s="76"/>
      <c r="U223" s="253">
        <f t="shared" si="33"/>
        <v>1.52E-2</v>
      </c>
      <c r="V223" s="253">
        <f t="shared" si="33"/>
        <v>1.52E-2</v>
      </c>
      <c r="W223" s="253">
        <f t="shared" si="33"/>
        <v>1.52E-2</v>
      </c>
      <c r="X223" s="253">
        <f t="shared" si="33"/>
        <v>1.52E-2</v>
      </c>
      <c r="Y223" s="253">
        <f t="shared" si="33"/>
        <v>1.52E-2</v>
      </c>
      <c r="Z223" s="253">
        <f t="shared" si="33"/>
        <v>1.52E-2</v>
      </c>
      <c r="AA223" s="253">
        <f t="shared" si="33"/>
        <v>1.52E-2</v>
      </c>
      <c r="AB223" s="253">
        <f t="shared" si="33"/>
        <v>1.52E-2</v>
      </c>
      <c r="AC223" s="76"/>
      <c r="AD223" s="76"/>
      <c r="AE223" s="76"/>
      <c r="AF223" s="97">
        <v>1</v>
      </c>
      <c r="AG223" s="97">
        <v>1</v>
      </c>
      <c r="AH223" s="73"/>
      <c r="AI223" s="57"/>
      <c r="AJ223" s="45"/>
      <c r="AK223" s="45"/>
      <c r="AL223" s="45"/>
    </row>
    <row r="224" spans="1:38" hidden="1" outlineLevel="2" x14ac:dyDescent="0.25">
      <c r="A224" s="45"/>
      <c r="B224" s="54"/>
      <c r="C224" s="47">
        <f t="shared" si="32"/>
        <v>3</v>
      </c>
      <c r="D224" s="73"/>
      <c r="E224" s="70"/>
      <c r="F224" s="70" t="s">
        <v>693</v>
      </c>
      <c r="G224" s="73"/>
      <c r="H224" s="76" t="s">
        <v>694</v>
      </c>
      <c r="I224" s="96" t="s">
        <v>634</v>
      </c>
      <c r="J224" s="96"/>
      <c r="K224" s="258">
        <v>4.6000000000000001E-4</v>
      </c>
      <c r="L224" s="258">
        <v>4.6000000000000001E-4</v>
      </c>
      <c r="M224" s="97">
        <v>5.2599999999999999E-4</v>
      </c>
      <c r="N224" s="97">
        <v>5.2599999999999999E-4</v>
      </c>
      <c r="O224" s="97">
        <v>5.2599999999999999E-4</v>
      </c>
      <c r="P224" s="97">
        <v>5.2599999999999999E-4</v>
      </c>
      <c r="Q224" s="76"/>
      <c r="R224" s="76" t="s">
        <v>695</v>
      </c>
      <c r="S224" s="76" t="s">
        <v>695</v>
      </c>
      <c r="T224" s="76"/>
      <c r="U224" s="253">
        <f t="shared" si="33"/>
        <v>4.6000000000000001E-4</v>
      </c>
      <c r="V224" s="253">
        <f t="shared" si="33"/>
        <v>4.6000000000000001E-4</v>
      </c>
      <c r="W224" s="253">
        <f t="shared" si="33"/>
        <v>4.6000000000000001E-4</v>
      </c>
      <c r="X224" s="253">
        <f t="shared" si="33"/>
        <v>4.6000000000000001E-4</v>
      </c>
      <c r="Y224" s="253">
        <f t="shared" si="33"/>
        <v>4.6000000000000001E-4</v>
      </c>
      <c r="Z224" s="253">
        <f t="shared" si="33"/>
        <v>4.6000000000000001E-4</v>
      </c>
      <c r="AA224" s="253">
        <f t="shared" si="33"/>
        <v>4.6000000000000001E-4</v>
      </c>
      <c r="AB224" s="253">
        <f t="shared" si="33"/>
        <v>4.6000000000000001E-4</v>
      </c>
      <c r="AC224" s="76"/>
      <c r="AD224" s="76"/>
      <c r="AE224" s="76"/>
      <c r="AF224" s="97">
        <v>1</v>
      </c>
      <c r="AG224" s="97">
        <v>1</v>
      </c>
      <c r="AH224" s="73"/>
      <c r="AI224" s="57"/>
      <c r="AJ224" s="45"/>
      <c r="AK224" s="45"/>
      <c r="AL224" s="45"/>
    </row>
    <row r="225" spans="1:38" hidden="1" outlineLevel="2" x14ac:dyDescent="0.25">
      <c r="A225" s="45"/>
      <c r="B225" s="54"/>
      <c r="C225" s="47">
        <f t="shared" si="32"/>
        <v>3</v>
      </c>
      <c r="D225" s="73"/>
      <c r="E225" s="70"/>
      <c r="F225" s="70" t="s">
        <v>696</v>
      </c>
      <c r="G225" s="73"/>
      <c r="H225" s="76" t="s">
        <v>697</v>
      </c>
      <c r="I225" s="96" t="s">
        <v>510</v>
      </c>
      <c r="J225" s="96"/>
      <c r="K225" s="258">
        <v>1.47E-4</v>
      </c>
      <c r="L225" s="258">
        <v>1.47E-4</v>
      </c>
      <c r="M225" s="97">
        <v>1.61E-2</v>
      </c>
      <c r="N225" s="97">
        <v>1.29E-2</v>
      </c>
      <c r="O225" s="97">
        <v>1.61E-2</v>
      </c>
      <c r="P225" s="97">
        <v>1.61E-2</v>
      </c>
      <c r="Q225" s="76"/>
      <c r="R225" s="76" t="s">
        <v>695</v>
      </c>
      <c r="S225" s="76" t="s">
        <v>695</v>
      </c>
      <c r="T225" s="76"/>
      <c r="U225" s="253">
        <f t="shared" si="33"/>
        <v>1.47E-4</v>
      </c>
      <c r="V225" s="253">
        <f t="shared" si="33"/>
        <v>1.47E-4</v>
      </c>
      <c r="W225" s="253">
        <f t="shared" si="33"/>
        <v>1.47E-4</v>
      </c>
      <c r="X225" s="253">
        <f t="shared" si="33"/>
        <v>1.47E-4</v>
      </c>
      <c r="Y225" s="253">
        <f t="shared" si="33"/>
        <v>1.47E-4</v>
      </c>
      <c r="Z225" s="253">
        <f t="shared" si="33"/>
        <v>1.47E-4</v>
      </c>
      <c r="AA225" s="253">
        <f t="shared" si="33"/>
        <v>1.47E-4</v>
      </c>
      <c r="AB225" s="253">
        <f t="shared" si="33"/>
        <v>1.47E-4</v>
      </c>
      <c r="AC225" s="76"/>
      <c r="AD225" s="76"/>
      <c r="AE225" s="76"/>
      <c r="AF225" s="97">
        <v>1</v>
      </c>
      <c r="AG225" s="97">
        <v>1</v>
      </c>
      <c r="AH225" s="73"/>
      <c r="AI225" s="57"/>
      <c r="AJ225" s="45"/>
      <c r="AK225" s="45"/>
      <c r="AL225" s="45"/>
    </row>
    <row r="226" spans="1:38" hidden="1" outlineLevel="2" x14ac:dyDescent="0.25">
      <c r="A226" s="45"/>
      <c r="B226" s="54"/>
      <c r="C226" s="47">
        <f t="shared" si="32"/>
        <v>3</v>
      </c>
      <c r="D226" s="73"/>
      <c r="E226" s="70"/>
      <c r="F226" s="70" t="s">
        <v>698</v>
      </c>
      <c r="G226" s="73"/>
      <c r="H226" s="76" t="s">
        <v>699</v>
      </c>
      <c r="I226" s="96" t="s">
        <v>700</v>
      </c>
      <c r="J226" s="96"/>
      <c r="K226" s="97">
        <v>3.375E-3</v>
      </c>
      <c r="L226" s="97">
        <v>3.375E-3</v>
      </c>
      <c r="M226" s="97">
        <v>4.2200000000000001E-2</v>
      </c>
      <c r="N226" s="97">
        <v>3.3799999999999997E-2</v>
      </c>
      <c r="O226" s="97">
        <v>4.2200000000000001E-2</v>
      </c>
      <c r="P226" s="97">
        <v>4.2200000000000001E-2</v>
      </c>
      <c r="Q226" s="76"/>
      <c r="R226" s="76" t="s">
        <v>695</v>
      </c>
      <c r="S226" s="76" t="s">
        <v>695</v>
      </c>
      <c r="T226" s="76"/>
      <c r="U226" s="253">
        <f t="shared" si="33"/>
        <v>3.375E-3</v>
      </c>
      <c r="V226" s="253">
        <f t="shared" si="33"/>
        <v>3.375E-3</v>
      </c>
      <c r="W226" s="253">
        <f t="shared" si="33"/>
        <v>3.375E-3</v>
      </c>
      <c r="X226" s="253">
        <f t="shared" si="33"/>
        <v>3.375E-3</v>
      </c>
      <c r="Y226" s="253">
        <f t="shared" si="33"/>
        <v>3.375E-3</v>
      </c>
      <c r="Z226" s="253">
        <f t="shared" si="33"/>
        <v>3.375E-3</v>
      </c>
      <c r="AA226" s="253">
        <f t="shared" si="33"/>
        <v>3.375E-3</v>
      </c>
      <c r="AB226" s="253">
        <f t="shared" si="33"/>
        <v>3.375E-3</v>
      </c>
      <c r="AC226" s="76"/>
      <c r="AD226" s="76"/>
      <c r="AE226" s="76"/>
      <c r="AF226" s="97">
        <v>1</v>
      </c>
      <c r="AG226" s="97">
        <v>1</v>
      </c>
      <c r="AH226" s="73"/>
      <c r="AI226" s="57"/>
      <c r="AJ226" s="45"/>
      <c r="AK226" s="45"/>
      <c r="AL226" s="45"/>
    </row>
    <row r="227" spans="1:38" hidden="1" outlineLevel="2" x14ac:dyDescent="0.25">
      <c r="A227" s="45"/>
      <c r="B227" s="54"/>
      <c r="C227" s="47">
        <f t="shared" si="32"/>
        <v>3</v>
      </c>
      <c r="D227" s="73"/>
      <c r="E227" s="70"/>
      <c r="F227" s="70" t="s">
        <v>701</v>
      </c>
      <c r="G227" s="73"/>
      <c r="H227" s="76" t="s">
        <v>702</v>
      </c>
      <c r="I227" s="96" t="s">
        <v>703</v>
      </c>
      <c r="J227" s="96"/>
      <c r="K227" s="76"/>
      <c r="L227" s="76"/>
      <c r="M227" s="97">
        <v>1.1E-4</v>
      </c>
      <c r="N227" s="97">
        <v>1.1E-4</v>
      </c>
      <c r="O227" s="97">
        <v>1.1E-4</v>
      </c>
      <c r="P227" s="97">
        <v>1.1E-4</v>
      </c>
      <c r="Q227" s="76"/>
      <c r="R227" s="76"/>
      <c r="S227" s="76" t="s">
        <v>520</v>
      </c>
      <c r="T227" s="76"/>
      <c r="U227" s="253">
        <f t="shared" si="33"/>
        <v>0</v>
      </c>
      <c r="V227" s="253">
        <f t="shared" si="33"/>
        <v>0</v>
      </c>
      <c r="W227" s="253">
        <f t="shared" si="33"/>
        <v>0</v>
      </c>
      <c r="X227" s="253">
        <f t="shared" si="33"/>
        <v>0</v>
      </c>
      <c r="Y227" s="253">
        <f t="shared" si="33"/>
        <v>0</v>
      </c>
      <c r="Z227" s="253">
        <f t="shared" si="33"/>
        <v>0</v>
      </c>
      <c r="AA227" s="253">
        <f t="shared" si="33"/>
        <v>0</v>
      </c>
      <c r="AB227" s="253">
        <f t="shared" si="33"/>
        <v>0</v>
      </c>
      <c r="AC227" s="76"/>
      <c r="AD227" s="76"/>
      <c r="AE227" s="76"/>
      <c r="AF227" s="97">
        <v>1</v>
      </c>
      <c r="AG227" s="97">
        <v>1</v>
      </c>
      <c r="AH227" s="73"/>
      <c r="AI227" s="57"/>
      <c r="AJ227" s="45"/>
      <c r="AK227" s="45"/>
      <c r="AL227" s="45"/>
    </row>
    <row r="228" spans="1:38" hidden="1" outlineLevel="3" x14ac:dyDescent="0.25">
      <c r="A228" s="45"/>
      <c r="B228" s="54"/>
      <c r="C228" s="47">
        <f>INT($C$29)+3</f>
        <v>4</v>
      </c>
      <c r="D228" s="73"/>
      <c r="E228" s="70"/>
      <c r="F228" s="70" t="s">
        <v>704</v>
      </c>
      <c r="G228" s="73"/>
      <c r="H228" s="76" t="s">
        <v>705</v>
      </c>
      <c r="I228" s="96" t="s">
        <v>510</v>
      </c>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97">
        <v>1</v>
      </c>
      <c r="AG228" s="97">
        <v>1</v>
      </c>
      <c r="AH228" s="73"/>
      <c r="AI228" s="57"/>
      <c r="AJ228" s="45"/>
      <c r="AK228" s="45"/>
      <c r="AL228" s="45"/>
    </row>
    <row r="229" spans="1:38" hidden="1" outlineLevel="2" x14ac:dyDescent="0.25">
      <c r="A229" s="45"/>
      <c r="B229" s="54"/>
      <c r="C229" s="47">
        <f t="shared" ref="C229:C239" si="34">INT($C$29)+2</f>
        <v>3</v>
      </c>
      <c r="D229" s="73"/>
      <c r="E229" s="70"/>
      <c r="F229" s="70" t="s">
        <v>706</v>
      </c>
      <c r="G229" s="73"/>
      <c r="H229" s="76" t="s">
        <v>707</v>
      </c>
      <c r="I229" s="96" t="s">
        <v>2264</v>
      </c>
      <c r="J229" s="96"/>
      <c r="K229" s="97">
        <v>2.5999999999999999E-3</v>
      </c>
      <c r="L229" s="97">
        <v>2.5999999999999999E-3</v>
      </c>
      <c r="M229" s="97">
        <v>2.5999999999999999E-3</v>
      </c>
      <c r="N229" s="97">
        <v>2.5999999999999999E-3</v>
      </c>
      <c r="O229" s="97">
        <v>2.5999999999999999E-3</v>
      </c>
      <c r="P229" s="97">
        <v>2.5999999999999999E-3</v>
      </c>
      <c r="Q229" s="76"/>
      <c r="R229" s="76"/>
      <c r="S229" s="76" t="s">
        <v>520</v>
      </c>
      <c r="T229" s="76"/>
      <c r="U229" s="253">
        <f t="shared" ref="U229:AB239" si="35">INDEX($K229:$Q229,1,U$43)</f>
        <v>2.5999999999999999E-3</v>
      </c>
      <c r="V229" s="253">
        <f t="shared" si="35"/>
        <v>2.5999999999999999E-3</v>
      </c>
      <c r="W229" s="253">
        <f t="shared" si="35"/>
        <v>2.5999999999999999E-3</v>
      </c>
      <c r="X229" s="253">
        <f t="shared" si="35"/>
        <v>2.5999999999999999E-3</v>
      </c>
      <c r="Y229" s="253">
        <f t="shared" si="35"/>
        <v>2.5999999999999999E-3</v>
      </c>
      <c r="Z229" s="253">
        <f t="shared" si="35"/>
        <v>2.5999999999999999E-3</v>
      </c>
      <c r="AA229" s="253">
        <f t="shared" si="35"/>
        <v>2.5999999999999999E-3</v>
      </c>
      <c r="AB229" s="253">
        <f t="shared" si="35"/>
        <v>2.5999999999999999E-3</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708</v>
      </c>
      <c r="G230" s="73"/>
      <c r="H230" s="76" t="s">
        <v>709</v>
      </c>
      <c r="I230" s="96" t="s">
        <v>710</v>
      </c>
      <c r="J230" s="96"/>
      <c r="K230" s="97">
        <v>40</v>
      </c>
      <c r="L230" s="97">
        <v>40</v>
      </c>
      <c r="M230" s="97">
        <v>5</v>
      </c>
      <c r="N230" s="97">
        <v>5</v>
      </c>
      <c r="O230" s="97">
        <v>5</v>
      </c>
      <c r="P230" s="97">
        <v>5</v>
      </c>
      <c r="Q230" s="76"/>
      <c r="R230" s="76" t="s">
        <v>520</v>
      </c>
      <c r="S230" s="76"/>
      <c r="T230" s="76"/>
      <c r="U230" s="253">
        <f t="shared" si="35"/>
        <v>40</v>
      </c>
      <c r="V230" s="253">
        <f t="shared" si="35"/>
        <v>40</v>
      </c>
      <c r="W230" s="253">
        <f t="shared" si="35"/>
        <v>40</v>
      </c>
      <c r="X230" s="253">
        <f t="shared" si="35"/>
        <v>40</v>
      </c>
      <c r="Y230" s="253">
        <f t="shared" si="35"/>
        <v>40</v>
      </c>
      <c r="Z230" s="253">
        <f t="shared" si="35"/>
        <v>40</v>
      </c>
      <c r="AA230" s="253">
        <f t="shared" si="35"/>
        <v>40</v>
      </c>
      <c r="AB230" s="253">
        <f t="shared" si="35"/>
        <v>40</v>
      </c>
      <c r="AC230" s="76"/>
      <c r="AD230" s="76"/>
      <c r="AE230" s="76"/>
      <c r="AF230" s="97">
        <v>1</v>
      </c>
      <c r="AG230" s="97">
        <v>1</v>
      </c>
      <c r="AH230" s="73"/>
      <c r="AI230" s="57"/>
      <c r="AJ230" s="45"/>
      <c r="AK230" s="45"/>
      <c r="AL230" s="45"/>
    </row>
    <row r="231" spans="1:38" hidden="1" outlineLevel="2" x14ac:dyDescent="0.25">
      <c r="A231" s="45"/>
      <c r="B231" s="54"/>
      <c r="C231" s="47">
        <f t="shared" si="34"/>
        <v>3</v>
      </c>
      <c r="D231" s="73"/>
      <c r="E231" s="70"/>
      <c r="F231" s="70" t="s">
        <v>711</v>
      </c>
      <c r="G231" s="73"/>
      <c r="H231" s="76" t="s">
        <v>712</v>
      </c>
      <c r="I231" s="96" t="s">
        <v>713</v>
      </c>
      <c r="J231" s="96"/>
      <c r="K231" s="97">
        <v>100</v>
      </c>
      <c r="L231" s="97">
        <v>100</v>
      </c>
      <c r="M231" s="97">
        <v>100</v>
      </c>
      <c r="N231" s="97">
        <v>100</v>
      </c>
      <c r="O231" s="97">
        <v>100</v>
      </c>
      <c r="P231" s="97">
        <v>100</v>
      </c>
      <c r="Q231" s="76"/>
      <c r="R231" s="76" t="s">
        <v>520</v>
      </c>
      <c r="S231" s="76"/>
      <c r="T231" s="76"/>
      <c r="U231" s="253">
        <f t="shared" si="35"/>
        <v>100</v>
      </c>
      <c r="V231" s="253">
        <f t="shared" si="35"/>
        <v>100</v>
      </c>
      <c r="W231" s="253">
        <f t="shared" si="35"/>
        <v>100</v>
      </c>
      <c r="X231" s="253">
        <f t="shared" si="35"/>
        <v>100</v>
      </c>
      <c r="Y231" s="253">
        <f t="shared" si="35"/>
        <v>100</v>
      </c>
      <c r="Z231" s="253">
        <f t="shared" si="35"/>
        <v>100</v>
      </c>
      <c r="AA231" s="253">
        <f t="shared" si="35"/>
        <v>100</v>
      </c>
      <c r="AB231" s="253">
        <f t="shared" si="35"/>
        <v>100</v>
      </c>
      <c r="AC231" s="76"/>
      <c r="AD231" s="76"/>
      <c r="AE231" s="76"/>
      <c r="AF231" s="97">
        <v>1</v>
      </c>
      <c r="AG231" s="97">
        <v>1</v>
      </c>
      <c r="AH231" s="73"/>
      <c r="AI231" s="57"/>
      <c r="AJ231" s="45"/>
      <c r="AK231" s="45"/>
      <c r="AL231" s="45"/>
    </row>
    <row r="232" spans="1:38" hidden="1" outlineLevel="2" x14ac:dyDescent="0.25">
      <c r="A232" s="45"/>
      <c r="B232" s="54"/>
      <c r="C232" s="47">
        <f t="shared" si="34"/>
        <v>3</v>
      </c>
      <c r="D232" s="73"/>
      <c r="E232" s="70"/>
      <c r="F232" s="70" t="s">
        <v>714</v>
      </c>
      <c r="G232" s="73"/>
      <c r="H232" s="76" t="s">
        <v>715</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hidden="1" outlineLevel="2" x14ac:dyDescent="0.25">
      <c r="A233" s="45"/>
      <c r="B233" s="54"/>
      <c r="C233" s="47">
        <f t="shared" si="34"/>
        <v>3</v>
      </c>
      <c r="D233" s="73"/>
      <c r="E233" s="70"/>
      <c r="F233" s="70" t="s">
        <v>2873</v>
      </c>
      <c r="G233" s="73"/>
      <c r="H233" s="76" t="s">
        <v>3241</v>
      </c>
      <c r="I233" s="96" t="s">
        <v>2876</v>
      </c>
      <c r="J233" s="96"/>
      <c r="K233" s="97">
        <v>0</v>
      </c>
      <c r="L233" s="97">
        <v>0</v>
      </c>
      <c r="M233" s="97">
        <v>0</v>
      </c>
      <c r="N233" s="97">
        <v>0</v>
      </c>
      <c r="O233" s="97">
        <v>0</v>
      </c>
      <c r="P233" s="97">
        <v>0</v>
      </c>
      <c r="Q233" s="76"/>
      <c r="R233" s="76" t="s">
        <v>3247</v>
      </c>
      <c r="S233" s="76" t="s">
        <v>3247</v>
      </c>
      <c r="T233" s="76"/>
      <c r="U233" s="253">
        <f t="shared" si="35"/>
        <v>0</v>
      </c>
      <c r="V233" s="253">
        <f t="shared" si="35"/>
        <v>0</v>
      </c>
      <c r="W233" s="253">
        <f t="shared" si="35"/>
        <v>0</v>
      </c>
      <c r="X233" s="253">
        <f t="shared" si="35"/>
        <v>0</v>
      </c>
      <c r="Y233" s="253">
        <f t="shared" si="35"/>
        <v>0</v>
      </c>
      <c r="Z233" s="253">
        <f t="shared" si="35"/>
        <v>0</v>
      </c>
      <c r="AA233" s="253">
        <f t="shared" si="35"/>
        <v>0</v>
      </c>
      <c r="AB233" s="253">
        <f t="shared" si="35"/>
        <v>0</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2874</v>
      </c>
      <c r="G234" s="73"/>
      <c r="H234" s="76" t="s">
        <v>2877</v>
      </c>
      <c r="I234" s="96" t="s">
        <v>2876</v>
      </c>
      <c r="J234" s="96"/>
      <c r="K234" s="97">
        <v>1.9E-2</v>
      </c>
      <c r="L234" s="97">
        <v>1.9E-2</v>
      </c>
      <c r="M234" s="97">
        <v>1.9E-2</v>
      </c>
      <c r="N234" s="97">
        <v>1.9E-2</v>
      </c>
      <c r="O234" s="97">
        <v>1.9E-2</v>
      </c>
      <c r="P234" s="97">
        <v>1.9E-2</v>
      </c>
      <c r="Q234" s="76"/>
      <c r="R234" s="76" t="s">
        <v>3247</v>
      </c>
      <c r="S234" s="76" t="s">
        <v>3247</v>
      </c>
      <c r="T234" s="76"/>
      <c r="U234" s="253">
        <f t="shared" si="35"/>
        <v>1.9E-2</v>
      </c>
      <c r="V234" s="253">
        <f t="shared" si="35"/>
        <v>1.9E-2</v>
      </c>
      <c r="W234" s="253">
        <f t="shared" si="35"/>
        <v>1.9E-2</v>
      </c>
      <c r="X234" s="253">
        <f t="shared" si="35"/>
        <v>1.9E-2</v>
      </c>
      <c r="Y234" s="253">
        <f t="shared" si="35"/>
        <v>1.9E-2</v>
      </c>
      <c r="Z234" s="253">
        <f t="shared" si="35"/>
        <v>1.9E-2</v>
      </c>
      <c r="AA234" s="253">
        <f t="shared" si="35"/>
        <v>1.9E-2</v>
      </c>
      <c r="AB234" s="253">
        <f t="shared" si="35"/>
        <v>1.9E-2</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2875</v>
      </c>
      <c r="G235" s="73"/>
      <c r="H235" s="76" t="s">
        <v>2878</v>
      </c>
      <c r="I235" s="96" t="s">
        <v>2876</v>
      </c>
      <c r="J235" s="96"/>
      <c r="K235" s="97">
        <v>0.185</v>
      </c>
      <c r="L235" s="97">
        <v>0.185</v>
      </c>
      <c r="M235" s="97">
        <v>0.185</v>
      </c>
      <c r="N235" s="97">
        <v>0.185</v>
      </c>
      <c r="O235" s="97">
        <v>0.185</v>
      </c>
      <c r="P235" s="97">
        <v>0.185</v>
      </c>
      <c r="Q235" s="76"/>
      <c r="R235" s="76" t="s">
        <v>3247</v>
      </c>
      <c r="S235" s="76" t="s">
        <v>3247</v>
      </c>
      <c r="T235" s="76"/>
      <c r="U235" s="253">
        <f t="shared" si="35"/>
        <v>0.185</v>
      </c>
      <c r="V235" s="253">
        <f t="shared" si="35"/>
        <v>0.185</v>
      </c>
      <c r="W235" s="253">
        <f t="shared" si="35"/>
        <v>0.185</v>
      </c>
      <c r="X235" s="253">
        <f t="shared" si="35"/>
        <v>0.185</v>
      </c>
      <c r="Y235" s="253">
        <f t="shared" si="35"/>
        <v>0.185</v>
      </c>
      <c r="Z235" s="253">
        <f t="shared" si="35"/>
        <v>0.185</v>
      </c>
      <c r="AA235" s="253">
        <f t="shared" si="35"/>
        <v>0.185</v>
      </c>
      <c r="AB235" s="253">
        <f t="shared" si="35"/>
        <v>0.185</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3242</v>
      </c>
      <c r="G236" s="73"/>
      <c r="H236" s="76" t="s">
        <v>670</v>
      </c>
      <c r="I236" s="96" t="s">
        <v>510</v>
      </c>
      <c r="J236" s="96"/>
      <c r="K236" s="97">
        <v>0.106</v>
      </c>
      <c r="L236" s="97">
        <v>0.106</v>
      </c>
      <c r="M236" s="97">
        <v>0.106</v>
      </c>
      <c r="N236" s="97">
        <v>0.106</v>
      </c>
      <c r="O236" s="97">
        <v>0.106</v>
      </c>
      <c r="P236" s="97">
        <v>0.106</v>
      </c>
      <c r="Q236" s="76"/>
      <c r="R236" s="76" t="s">
        <v>3246</v>
      </c>
      <c r="S236" s="76" t="s">
        <v>3246</v>
      </c>
      <c r="T236" s="76"/>
      <c r="U236" s="253">
        <f t="shared" si="35"/>
        <v>0.106</v>
      </c>
      <c r="V236" s="253">
        <f t="shared" si="35"/>
        <v>0.106</v>
      </c>
      <c r="W236" s="253">
        <f t="shared" si="35"/>
        <v>0.106</v>
      </c>
      <c r="X236" s="253">
        <f t="shared" si="35"/>
        <v>0.106</v>
      </c>
      <c r="Y236" s="253">
        <f t="shared" si="35"/>
        <v>0.106</v>
      </c>
      <c r="Z236" s="253">
        <f t="shared" si="35"/>
        <v>0.106</v>
      </c>
      <c r="AA236" s="253">
        <f t="shared" si="35"/>
        <v>0.106</v>
      </c>
      <c r="AB236" s="253">
        <f t="shared" si="35"/>
        <v>0.106</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3243</v>
      </c>
      <c r="G237" s="73"/>
      <c r="H237" s="76" t="s">
        <v>672</v>
      </c>
      <c r="I237" s="96" t="s">
        <v>673</v>
      </c>
      <c r="J237" s="96"/>
      <c r="K237" s="97">
        <v>0.14699999999999999</v>
      </c>
      <c r="L237" s="97">
        <v>0.14699999999999999</v>
      </c>
      <c r="M237" s="97">
        <v>0.14699999999999999</v>
      </c>
      <c r="N237" s="97">
        <v>0.14699999999999999</v>
      </c>
      <c r="O237" s="97">
        <v>0.14699999999999999</v>
      </c>
      <c r="P237" s="97">
        <v>0.14699999999999999</v>
      </c>
      <c r="Q237" s="76"/>
      <c r="R237" s="76" t="s">
        <v>3246</v>
      </c>
      <c r="S237" s="76" t="s">
        <v>3246</v>
      </c>
      <c r="T237" s="76"/>
      <c r="U237" s="253">
        <f t="shared" si="35"/>
        <v>0.14699999999999999</v>
      </c>
      <c r="V237" s="253">
        <f t="shared" si="35"/>
        <v>0.14699999999999999</v>
      </c>
      <c r="W237" s="253">
        <f t="shared" si="35"/>
        <v>0.14699999999999999</v>
      </c>
      <c r="X237" s="253">
        <f t="shared" si="35"/>
        <v>0.14699999999999999</v>
      </c>
      <c r="Y237" s="253">
        <f t="shared" si="35"/>
        <v>0.14699999999999999</v>
      </c>
      <c r="Z237" s="253">
        <f t="shared" si="35"/>
        <v>0.14699999999999999</v>
      </c>
      <c r="AA237" s="253">
        <f t="shared" si="35"/>
        <v>0.14699999999999999</v>
      </c>
      <c r="AB237" s="253">
        <f t="shared" si="35"/>
        <v>0.14699999999999999</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3245</v>
      </c>
      <c r="G238" s="73"/>
      <c r="H238" s="76" t="s">
        <v>675</v>
      </c>
      <c r="I238" s="96" t="s">
        <v>537</v>
      </c>
      <c r="J238" s="96"/>
      <c r="K238" s="97">
        <f>0.04/365</f>
        <v>1.0958904109589041E-4</v>
      </c>
      <c r="L238" s="97">
        <f t="shared" ref="L238:P238" si="36">0.04/365</f>
        <v>1.0958904109589041E-4</v>
      </c>
      <c r="M238" s="97">
        <f t="shared" si="36"/>
        <v>1.0958904109589041E-4</v>
      </c>
      <c r="N238" s="97">
        <f t="shared" si="36"/>
        <v>1.0958904109589041E-4</v>
      </c>
      <c r="O238" s="97">
        <f t="shared" si="36"/>
        <v>1.0958904109589041E-4</v>
      </c>
      <c r="P238" s="97">
        <f t="shared" si="36"/>
        <v>1.0958904109589041E-4</v>
      </c>
      <c r="Q238" s="76"/>
      <c r="R238" s="76" t="s">
        <v>3246</v>
      </c>
      <c r="S238" s="76" t="s">
        <v>3246</v>
      </c>
      <c r="T238" s="76"/>
      <c r="U238" s="253">
        <f t="shared" si="35"/>
        <v>1.0958904109589041E-4</v>
      </c>
      <c r="V238" s="253">
        <f t="shared" si="35"/>
        <v>1.0958904109589041E-4</v>
      </c>
      <c r="W238" s="253">
        <f t="shared" si="35"/>
        <v>1.0958904109589041E-4</v>
      </c>
      <c r="X238" s="253">
        <f t="shared" si="35"/>
        <v>1.0958904109589041E-4</v>
      </c>
      <c r="Y238" s="253">
        <f t="shared" si="35"/>
        <v>1.0958904109589041E-4</v>
      </c>
      <c r="Z238" s="253">
        <f t="shared" si="35"/>
        <v>1.0958904109589041E-4</v>
      </c>
      <c r="AA238" s="253">
        <f t="shared" si="35"/>
        <v>1.0958904109589041E-4</v>
      </c>
      <c r="AB238" s="253">
        <f t="shared" si="35"/>
        <v>1.0958904109589041E-4</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3244</v>
      </c>
      <c r="G239" s="73"/>
      <c r="H239" s="76" t="s">
        <v>679</v>
      </c>
      <c r="I239" s="96" t="s">
        <v>510</v>
      </c>
      <c r="J239" s="96"/>
      <c r="K239" s="97">
        <v>0.39</v>
      </c>
      <c r="L239" s="97">
        <v>0.39</v>
      </c>
      <c r="M239" s="97">
        <v>0.39</v>
      </c>
      <c r="N239" s="97">
        <v>0.39</v>
      </c>
      <c r="O239" s="97">
        <v>0.39</v>
      </c>
      <c r="P239" s="97">
        <v>0.39</v>
      </c>
      <c r="Q239" s="76"/>
      <c r="R239" s="76" t="s">
        <v>3246</v>
      </c>
      <c r="S239" s="76" t="s">
        <v>3246</v>
      </c>
      <c r="T239" s="76"/>
      <c r="U239" s="253">
        <f t="shared" si="35"/>
        <v>0.39</v>
      </c>
      <c r="V239" s="253">
        <f t="shared" si="35"/>
        <v>0.39</v>
      </c>
      <c r="W239" s="253">
        <f t="shared" si="35"/>
        <v>0.39</v>
      </c>
      <c r="X239" s="253">
        <f t="shared" si="35"/>
        <v>0.39</v>
      </c>
      <c r="Y239" s="253">
        <f t="shared" si="35"/>
        <v>0.39</v>
      </c>
      <c r="Z239" s="253">
        <f t="shared" si="35"/>
        <v>0.39</v>
      </c>
      <c r="AA239" s="253">
        <f t="shared" si="35"/>
        <v>0.39</v>
      </c>
      <c r="AB239" s="253">
        <f t="shared" si="35"/>
        <v>0.39</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716</v>
      </c>
      <c r="G240" s="73"/>
      <c r="H240" s="246" t="s">
        <v>717</v>
      </c>
      <c r="I240" s="96"/>
      <c r="J240" s="96" t="s">
        <v>527</v>
      </c>
      <c r="K240" s="76"/>
      <c r="L240" s="76"/>
      <c r="M240" s="76"/>
      <c r="N240" s="76"/>
      <c r="O240" s="76"/>
      <c r="P240" s="76"/>
      <c r="Q240" s="76"/>
      <c r="R240" s="76"/>
      <c r="S240" s="76"/>
      <c r="T240" s="76"/>
      <c r="U240" s="79">
        <v>8</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718</v>
      </c>
      <c r="F241" s="70" t="s">
        <v>719</v>
      </c>
      <c r="G241" s="73"/>
      <c r="H241" s="76" t="s">
        <v>503</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48" si="37">INT($C$29)+2</f>
        <v>3</v>
      </c>
      <c r="D242" s="73"/>
      <c r="E242" s="70"/>
      <c r="F242" s="70" t="s">
        <v>720</v>
      </c>
      <c r="G242" s="73"/>
      <c r="H242" s="76" t="s">
        <v>721</v>
      </c>
      <c r="I242" s="96" t="s">
        <v>510</v>
      </c>
      <c r="J242" s="96"/>
      <c r="K242" s="97">
        <v>0.3</v>
      </c>
      <c r="L242" s="97">
        <v>0.3</v>
      </c>
      <c r="M242" s="97">
        <v>0.3</v>
      </c>
      <c r="N242" s="97">
        <v>0.3</v>
      </c>
      <c r="O242" s="97">
        <v>0.3</v>
      </c>
      <c r="P242" s="97">
        <v>0.3</v>
      </c>
      <c r="Q242" s="76"/>
      <c r="R242" s="76" t="s">
        <v>722</v>
      </c>
      <c r="S242" s="76" t="s">
        <v>722</v>
      </c>
      <c r="T242" s="76"/>
      <c r="U242" s="253">
        <f t="shared" ref="U242:AB248" si="38">INDEX($K242:$Q242,1,U$43)</f>
        <v>0.3</v>
      </c>
      <c r="V242" s="253">
        <f t="shared" si="38"/>
        <v>0.3</v>
      </c>
      <c r="W242" s="253">
        <f t="shared" si="38"/>
        <v>0.3</v>
      </c>
      <c r="X242" s="253">
        <f t="shared" si="38"/>
        <v>0.3</v>
      </c>
      <c r="Y242" s="253">
        <f t="shared" si="38"/>
        <v>0.3</v>
      </c>
      <c r="Z242" s="253">
        <f t="shared" si="38"/>
        <v>0.3</v>
      </c>
      <c r="AA242" s="253">
        <f t="shared" si="38"/>
        <v>0.3</v>
      </c>
      <c r="AB242" s="253">
        <f t="shared" si="38"/>
        <v>0.3</v>
      </c>
      <c r="AC242" s="76"/>
      <c r="AD242" s="76"/>
      <c r="AE242" s="76"/>
      <c r="AF242" s="97">
        <v>1</v>
      </c>
      <c r="AG242" s="97">
        <v>1</v>
      </c>
      <c r="AH242" s="73"/>
      <c r="AI242" s="57"/>
      <c r="AJ242" s="45"/>
      <c r="AK242" s="45"/>
      <c r="AL242" s="45"/>
    </row>
    <row r="243" spans="1:38" hidden="1" outlineLevel="2" x14ac:dyDescent="0.25">
      <c r="A243" s="45"/>
      <c r="B243" s="54"/>
      <c r="C243" s="47">
        <f t="shared" si="37"/>
        <v>3</v>
      </c>
      <c r="D243" s="73"/>
      <c r="E243" s="70"/>
      <c r="F243" s="70" t="s">
        <v>723</v>
      </c>
      <c r="G243" s="73"/>
      <c r="H243" s="76" t="s">
        <v>724</v>
      </c>
      <c r="I243" s="96" t="s">
        <v>510</v>
      </c>
      <c r="J243" s="96"/>
      <c r="K243" s="97">
        <v>0.25</v>
      </c>
      <c r="L243" s="97">
        <v>0.25</v>
      </c>
      <c r="M243" s="97">
        <v>0.25</v>
      </c>
      <c r="N243" s="97">
        <v>0.25</v>
      </c>
      <c r="O243" s="97">
        <v>0.25</v>
      </c>
      <c r="P243" s="97">
        <v>0.25</v>
      </c>
      <c r="Q243" s="76"/>
      <c r="R243" s="76" t="s">
        <v>722</v>
      </c>
      <c r="S243" s="76" t="s">
        <v>722</v>
      </c>
      <c r="T243" s="76"/>
      <c r="U243" s="253">
        <f t="shared" si="38"/>
        <v>0.25</v>
      </c>
      <c r="V243" s="253">
        <f t="shared" si="38"/>
        <v>0.25</v>
      </c>
      <c r="W243" s="253">
        <f t="shared" si="38"/>
        <v>0.25</v>
      </c>
      <c r="X243" s="253">
        <f t="shared" si="38"/>
        <v>0.25</v>
      </c>
      <c r="Y243" s="253">
        <f t="shared" si="38"/>
        <v>0.25</v>
      </c>
      <c r="Z243" s="253">
        <f t="shared" si="38"/>
        <v>0.25</v>
      </c>
      <c r="AA243" s="253">
        <f t="shared" si="38"/>
        <v>0.25</v>
      </c>
      <c r="AB243" s="253">
        <f t="shared" si="38"/>
        <v>0.25</v>
      </c>
      <c r="AC243" s="76"/>
      <c r="AD243" s="76"/>
      <c r="AE243" s="76"/>
      <c r="AF243" s="97">
        <v>1</v>
      </c>
      <c r="AG243" s="97">
        <v>1</v>
      </c>
      <c r="AH243" s="73"/>
      <c r="AI243" s="57"/>
      <c r="AJ243" s="45"/>
      <c r="AK243" s="45"/>
      <c r="AL243" s="45"/>
    </row>
    <row r="244" spans="1:38" hidden="1" outlineLevel="2" x14ac:dyDescent="0.25">
      <c r="A244" s="45"/>
      <c r="B244" s="54"/>
      <c r="C244" s="47">
        <f t="shared" si="37"/>
        <v>3</v>
      </c>
      <c r="D244" s="73"/>
      <c r="E244" s="70"/>
      <c r="F244" s="70" t="s">
        <v>725</v>
      </c>
      <c r="G244" s="73"/>
      <c r="H244" s="76" t="s">
        <v>726</v>
      </c>
      <c r="I244" s="96" t="s">
        <v>510</v>
      </c>
      <c r="J244" s="96"/>
      <c r="K244" s="97">
        <v>0.1</v>
      </c>
      <c r="L244" s="97">
        <v>0.1</v>
      </c>
      <c r="M244" s="97">
        <v>0.1</v>
      </c>
      <c r="N244" s="97">
        <v>0.1</v>
      </c>
      <c r="O244" s="97">
        <v>0.1</v>
      </c>
      <c r="P244" s="97">
        <v>0.1</v>
      </c>
      <c r="Q244" s="76"/>
      <c r="R244" s="76" t="s">
        <v>722</v>
      </c>
      <c r="S244" s="76" t="s">
        <v>722</v>
      </c>
      <c r="T244" s="76"/>
      <c r="U244" s="253">
        <f t="shared" si="38"/>
        <v>0.1</v>
      </c>
      <c r="V244" s="253">
        <f t="shared" si="38"/>
        <v>0.1</v>
      </c>
      <c r="W244" s="253">
        <f t="shared" si="38"/>
        <v>0.1</v>
      </c>
      <c r="X244" s="253">
        <f t="shared" si="38"/>
        <v>0.1</v>
      </c>
      <c r="Y244" s="253">
        <f t="shared" si="38"/>
        <v>0.1</v>
      </c>
      <c r="Z244" s="253">
        <f t="shared" si="38"/>
        <v>0.1</v>
      </c>
      <c r="AA244" s="253">
        <f t="shared" si="38"/>
        <v>0.1</v>
      </c>
      <c r="AB244" s="253">
        <f t="shared" si="38"/>
        <v>0.1</v>
      </c>
      <c r="AC244" s="76"/>
      <c r="AD244" s="76"/>
      <c r="AE244" s="76"/>
      <c r="AF244" s="97">
        <v>1</v>
      </c>
      <c r="AG244" s="97">
        <v>1</v>
      </c>
      <c r="AH244" s="73"/>
      <c r="AI244" s="57"/>
      <c r="AJ244" s="45"/>
      <c r="AK244" s="45"/>
      <c r="AL244" s="45"/>
    </row>
    <row r="245" spans="1:38" hidden="1" outlineLevel="2" x14ac:dyDescent="0.25">
      <c r="A245" s="45"/>
      <c r="B245" s="54"/>
      <c r="C245" s="47">
        <f t="shared" si="37"/>
        <v>3</v>
      </c>
      <c r="D245" s="73"/>
      <c r="E245" s="70"/>
      <c r="F245" s="70" t="s">
        <v>727</v>
      </c>
      <c r="G245" s="73"/>
      <c r="H245" s="76" t="s">
        <v>728</v>
      </c>
      <c r="I245" s="96" t="s">
        <v>554</v>
      </c>
      <c r="J245" s="96"/>
      <c r="K245" s="97">
        <v>7.0000000000000001E-3</v>
      </c>
      <c r="L245" s="97">
        <v>7.0000000000000001E-3</v>
      </c>
      <c r="M245" s="97">
        <v>7.0000000000000001E-3</v>
      </c>
      <c r="N245" s="97">
        <v>7.0000000000000001E-3</v>
      </c>
      <c r="O245" s="97">
        <v>7.0000000000000001E-3</v>
      </c>
      <c r="P245" s="97">
        <v>7.0000000000000001E-3</v>
      </c>
      <c r="Q245" s="76"/>
      <c r="R245" s="76" t="s">
        <v>722</v>
      </c>
      <c r="S245" s="76" t="s">
        <v>722</v>
      </c>
      <c r="T245" s="76"/>
      <c r="U245" s="253">
        <f t="shared" si="38"/>
        <v>7.0000000000000001E-3</v>
      </c>
      <c r="V245" s="253">
        <f t="shared" si="38"/>
        <v>7.0000000000000001E-3</v>
      </c>
      <c r="W245" s="253">
        <f t="shared" si="38"/>
        <v>7.0000000000000001E-3</v>
      </c>
      <c r="X245" s="253">
        <f t="shared" si="38"/>
        <v>7.0000000000000001E-3</v>
      </c>
      <c r="Y245" s="253">
        <f t="shared" si="38"/>
        <v>7.0000000000000001E-3</v>
      </c>
      <c r="Z245" s="253">
        <f t="shared" si="38"/>
        <v>7.0000000000000001E-3</v>
      </c>
      <c r="AA245" s="253">
        <f t="shared" si="38"/>
        <v>7.0000000000000001E-3</v>
      </c>
      <c r="AB245" s="253">
        <f t="shared" si="38"/>
        <v>7.0000000000000001E-3</v>
      </c>
      <c r="AC245" s="76"/>
      <c r="AD245" s="76"/>
      <c r="AE245" s="76"/>
      <c r="AF245" s="97">
        <v>1</v>
      </c>
      <c r="AG245" s="97">
        <v>1</v>
      </c>
      <c r="AH245" s="73"/>
      <c r="AI245" s="57"/>
      <c r="AJ245" s="45"/>
      <c r="AK245" s="45"/>
      <c r="AL245" s="45"/>
    </row>
    <row r="246" spans="1:38" hidden="1" outlineLevel="2" x14ac:dyDescent="0.25">
      <c r="A246" s="45"/>
      <c r="B246" s="54"/>
      <c r="C246" s="47">
        <f t="shared" si="37"/>
        <v>3</v>
      </c>
      <c r="D246" s="73"/>
      <c r="E246" s="70"/>
      <c r="F246" s="70" t="s">
        <v>729</v>
      </c>
      <c r="G246" s="73"/>
      <c r="H246" s="76" t="s">
        <v>730</v>
      </c>
      <c r="I246" s="96" t="s">
        <v>554</v>
      </c>
      <c r="J246" s="96"/>
      <c r="K246" s="97">
        <v>5.0000000000000001E-3</v>
      </c>
      <c r="L246" s="97">
        <v>5.0000000000000001E-3</v>
      </c>
      <c r="M246" s="97">
        <v>5.0000000000000001E-3</v>
      </c>
      <c r="N246" s="97">
        <v>5.0000000000000001E-3</v>
      </c>
      <c r="O246" s="97">
        <v>5.0000000000000001E-3</v>
      </c>
      <c r="P246" s="97">
        <v>5.0000000000000001E-3</v>
      </c>
      <c r="Q246" s="76"/>
      <c r="R246" s="76" t="s">
        <v>722</v>
      </c>
      <c r="S246" s="76" t="s">
        <v>722</v>
      </c>
      <c r="T246" s="76"/>
      <c r="U246" s="253">
        <f t="shared" si="38"/>
        <v>5.0000000000000001E-3</v>
      </c>
      <c r="V246" s="253">
        <f t="shared" si="38"/>
        <v>5.0000000000000001E-3</v>
      </c>
      <c r="W246" s="253">
        <f t="shared" si="38"/>
        <v>5.0000000000000001E-3</v>
      </c>
      <c r="X246" s="253">
        <f t="shared" si="38"/>
        <v>5.0000000000000001E-3</v>
      </c>
      <c r="Y246" s="253">
        <f t="shared" si="38"/>
        <v>5.0000000000000001E-3</v>
      </c>
      <c r="Z246" s="253">
        <f t="shared" si="38"/>
        <v>5.0000000000000001E-3</v>
      </c>
      <c r="AA246" s="253">
        <f t="shared" si="38"/>
        <v>5.0000000000000001E-3</v>
      </c>
      <c r="AB246" s="253">
        <f t="shared" si="38"/>
        <v>5.0000000000000001E-3</v>
      </c>
      <c r="AC246" s="76"/>
      <c r="AD246" s="76"/>
      <c r="AE246" s="76"/>
      <c r="AF246" s="97">
        <v>1</v>
      </c>
      <c r="AG246" s="97">
        <v>1</v>
      </c>
      <c r="AH246" s="73"/>
      <c r="AI246" s="57"/>
      <c r="AJ246" s="45"/>
      <c r="AK246" s="45"/>
      <c r="AL246" s="45"/>
    </row>
    <row r="247" spans="1:38" hidden="1" outlineLevel="2" x14ac:dyDescent="0.25">
      <c r="A247" s="45"/>
      <c r="B247" s="54"/>
      <c r="C247" s="47">
        <f t="shared" si="37"/>
        <v>3</v>
      </c>
      <c r="D247" s="73"/>
      <c r="E247" s="70"/>
      <c r="F247" s="70" t="s">
        <v>731</v>
      </c>
      <c r="G247" s="73"/>
      <c r="H247" s="76" t="s">
        <v>732</v>
      </c>
      <c r="I247" s="96" t="s">
        <v>510</v>
      </c>
      <c r="J247" s="96"/>
      <c r="K247" s="97">
        <v>0.35</v>
      </c>
      <c r="L247" s="97">
        <v>0.35</v>
      </c>
      <c r="M247" s="97">
        <v>0.35</v>
      </c>
      <c r="N247" s="97">
        <v>0.35</v>
      </c>
      <c r="O247" s="97">
        <v>0.35</v>
      </c>
      <c r="P247" s="97">
        <v>0.35</v>
      </c>
      <c r="Q247" s="76"/>
      <c r="R247" s="76" t="s">
        <v>722</v>
      </c>
      <c r="S247" s="76" t="s">
        <v>722</v>
      </c>
      <c r="T247" s="76"/>
      <c r="U247" s="253">
        <f t="shared" si="38"/>
        <v>0.35</v>
      </c>
      <c r="V247" s="253">
        <f t="shared" si="38"/>
        <v>0.35</v>
      </c>
      <c r="W247" s="253">
        <f t="shared" si="38"/>
        <v>0.35</v>
      </c>
      <c r="X247" s="253">
        <f t="shared" si="38"/>
        <v>0.35</v>
      </c>
      <c r="Y247" s="253">
        <f t="shared" si="38"/>
        <v>0.35</v>
      </c>
      <c r="Z247" s="253">
        <f t="shared" si="38"/>
        <v>0.35</v>
      </c>
      <c r="AA247" s="253">
        <f t="shared" si="38"/>
        <v>0.35</v>
      </c>
      <c r="AB247" s="253">
        <f t="shared" si="38"/>
        <v>0.35</v>
      </c>
      <c r="AC247" s="76"/>
      <c r="AD247" s="76"/>
      <c r="AE247" s="76"/>
      <c r="AF247" s="97">
        <v>1</v>
      </c>
      <c r="AG247" s="97">
        <v>1</v>
      </c>
      <c r="AH247" s="73"/>
      <c r="AI247" s="57"/>
      <c r="AJ247" s="45"/>
      <c r="AK247" s="45"/>
      <c r="AL247" s="45"/>
    </row>
    <row r="248" spans="1:38" hidden="1" outlineLevel="2" x14ac:dyDescent="0.25">
      <c r="A248" s="45"/>
      <c r="B248" s="54"/>
      <c r="C248" s="47">
        <f t="shared" si="37"/>
        <v>3</v>
      </c>
      <c r="D248" s="73"/>
      <c r="E248" s="70"/>
      <c r="F248" s="70" t="s">
        <v>733</v>
      </c>
      <c r="G248" s="73"/>
      <c r="H248" s="76" t="s">
        <v>734</v>
      </c>
      <c r="I248" s="96" t="s">
        <v>510</v>
      </c>
      <c r="J248" s="96"/>
      <c r="K248" s="97">
        <v>0.1</v>
      </c>
      <c r="L248" s="97">
        <v>0.1</v>
      </c>
      <c r="M248" s="97">
        <v>0.1</v>
      </c>
      <c r="N248" s="97">
        <v>0.1</v>
      </c>
      <c r="O248" s="97">
        <v>0.1</v>
      </c>
      <c r="P248" s="97">
        <v>0.1</v>
      </c>
      <c r="Q248" s="76"/>
      <c r="R248" s="76" t="s">
        <v>680</v>
      </c>
      <c r="S248" s="76" t="s">
        <v>722</v>
      </c>
      <c r="T248" s="76"/>
      <c r="U248" s="253">
        <f t="shared" si="38"/>
        <v>0.1</v>
      </c>
      <c r="V248" s="253">
        <f t="shared" si="38"/>
        <v>0.1</v>
      </c>
      <c r="W248" s="253">
        <f t="shared" si="38"/>
        <v>0.1</v>
      </c>
      <c r="X248" s="253">
        <f t="shared" si="38"/>
        <v>0.1</v>
      </c>
      <c r="Y248" s="253">
        <f t="shared" si="38"/>
        <v>0.1</v>
      </c>
      <c r="Z248" s="253">
        <f t="shared" si="38"/>
        <v>0.1</v>
      </c>
      <c r="AA248" s="253">
        <f t="shared" si="38"/>
        <v>0.1</v>
      </c>
      <c r="AB248" s="253">
        <f t="shared" si="38"/>
        <v>0.1</v>
      </c>
      <c r="AC248" s="76"/>
      <c r="AD248" s="76"/>
      <c r="AE248" s="76"/>
      <c r="AF248" s="97">
        <v>1</v>
      </c>
      <c r="AG248" s="97">
        <v>1</v>
      </c>
      <c r="AH248" s="73"/>
      <c r="AI248" s="57"/>
      <c r="AJ248" s="45"/>
      <c r="AK248" s="45"/>
      <c r="AL248" s="45"/>
    </row>
    <row r="249" spans="1:38" outlineLevel="1" collapsed="1" x14ac:dyDescent="0.25">
      <c r="A249" s="45"/>
      <c r="B249" s="54"/>
      <c r="C249" s="47">
        <f>INT($C$29)+1</f>
        <v>2</v>
      </c>
      <c r="D249" s="73"/>
      <c r="E249" s="70"/>
      <c r="F249" s="256" t="s">
        <v>735</v>
      </c>
      <c r="G249" s="73"/>
      <c r="H249" s="246" t="s">
        <v>736</v>
      </c>
      <c r="I249" s="96"/>
      <c r="J249" s="96" t="s">
        <v>527</v>
      </c>
      <c r="K249" s="76"/>
      <c r="L249" s="76"/>
      <c r="M249" s="76"/>
      <c r="N249" s="76"/>
      <c r="O249" s="76"/>
      <c r="P249" s="76"/>
      <c r="Q249" s="76"/>
      <c r="R249" s="76"/>
      <c r="S249" s="76"/>
      <c r="T249" s="76"/>
      <c r="U249" s="79">
        <v>10</v>
      </c>
      <c r="V249" s="76"/>
      <c r="W249" s="79">
        <v>0</v>
      </c>
      <c r="X249" s="76"/>
      <c r="Y249" s="76"/>
      <c r="Z249" s="76"/>
      <c r="AA249" s="76"/>
      <c r="AB249" s="76"/>
      <c r="AC249" s="76"/>
      <c r="AD249" s="76"/>
      <c r="AE249" s="76"/>
      <c r="AF249" s="76"/>
      <c r="AG249" s="76"/>
      <c r="AH249" s="73"/>
      <c r="AI249" s="57"/>
      <c r="AJ249" s="45"/>
      <c r="AK249" s="45"/>
      <c r="AL249" s="45"/>
    </row>
    <row r="250" spans="1:38" hidden="1" outlineLevel="3" x14ac:dyDescent="0.25">
      <c r="A250" s="45"/>
      <c r="B250" s="54"/>
      <c r="C250" s="47">
        <f>INT($C$29)+3</f>
        <v>4</v>
      </c>
      <c r="D250" s="73"/>
      <c r="E250" s="70" t="s">
        <v>737</v>
      </c>
      <c r="F250" s="70" t="s">
        <v>738</v>
      </c>
      <c r="G250" s="73"/>
      <c r="H250" s="76" t="s">
        <v>503</v>
      </c>
      <c r="I250" s="96"/>
      <c r="J250" s="96"/>
      <c r="K250" s="76"/>
      <c r="L250" s="76"/>
      <c r="M250" s="76"/>
      <c r="N250" s="76"/>
      <c r="O250" s="76"/>
      <c r="P250" s="76"/>
      <c r="Q250" s="76"/>
      <c r="R250" s="76"/>
      <c r="S250" s="76"/>
      <c r="T250" s="76"/>
      <c r="U250" s="76"/>
      <c r="V250" s="76"/>
      <c r="W250" s="76"/>
      <c r="X250" s="76"/>
      <c r="Y250" s="76"/>
      <c r="Z250" s="76"/>
      <c r="AA250" s="76"/>
      <c r="AB250" s="76"/>
      <c r="AC250" s="76"/>
      <c r="AD250" s="76"/>
      <c r="AE250" s="76"/>
      <c r="AF250" s="76">
        <v>1</v>
      </c>
      <c r="AG250" s="76">
        <v>1</v>
      </c>
      <c r="AH250" s="73"/>
      <c r="AI250" s="57"/>
      <c r="AJ250" s="45"/>
      <c r="AK250" s="45"/>
      <c r="AL250" s="45"/>
    </row>
    <row r="251" spans="1:38" hidden="1" outlineLevel="2" x14ac:dyDescent="0.25">
      <c r="A251" s="45"/>
      <c r="B251" s="54"/>
      <c r="C251" s="47">
        <f t="shared" ref="C251:C259" si="39">INT($C$29)+2</f>
        <v>3</v>
      </c>
      <c r="D251" s="73"/>
      <c r="E251" s="70"/>
      <c r="F251" s="70" t="s">
        <v>739</v>
      </c>
      <c r="G251" s="73"/>
      <c r="H251" s="76" t="s">
        <v>740</v>
      </c>
      <c r="I251" s="96" t="s">
        <v>510</v>
      </c>
      <c r="J251" s="96"/>
      <c r="K251" s="97">
        <v>0.05</v>
      </c>
      <c r="L251" s="97">
        <v>0.05</v>
      </c>
      <c r="M251" s="97">
        <v>0.05</v>
      </c>
      <c r="N251" s="97">
        <v>0.05</v>
      </c>
      <c r="O251" s="97">
        <v>0.05</v>
      </c>
      <c r="P251" s="97">
        <v>0.05</v>
      </c>
      <c r="Q251" s="76"/>
      <c r="R251" s="76" t="s">
        <v>741</v>
      </c>
      <c r="S251" s="76" t="s">
        <v>741</v>
      </c>
      <c r="T251" s="76"/>
      <c r="U251" s="253">
        <f t="shared" ref="U251:AB259" si="40">INDEX($K251:$Q251,1,U$43)</f>
        <v>0.05</v>
      </c>
      <c r="V251" s="253">
        <f t="shared" si="40"/>
        <v>0.05</v>
      </c>
      <c r="W251" s="253">
        <f t="shared" si="40"/>
        <v>0.05</v>
      </c>
      <c r="X251" s="253">
        <f t="shared" si="40"/>
        <v>0.05</v>
      </c>
      <c r="Y251" s="253">
        <f t="shared" si="40"/>
        <v>0.05</v>
      </c>
      <c r="Z251" s="253">
        <f t="shared" si="40"/>
        <v>0.05</v>
      </c>
      <c r="AA251" s="253">
        <f t="shared" si="40"/>
        <v>0.05</v>
      </c>
      <c r="AB251" s="253">
        <f t="shared" si="40"/>
        <v>0.05</v>
      </c>
      <c r="AC251" s="76"/>
      <c r="AD251" s="76"/>
      <c r="AE251" s="76"/>
      <c r="AF251" s="97">
        <v>1</v>
      </c>
      <c r="AG251" s="97">
        <v>1</v>
      </c>
      <c r="AH251" s="73"/>
      <c r="AI251" s="57"/>
      <c r="AJ251" s="45"/>
      <c r="AK251" s="45"/>
      <c r="AL251" s="45"/>
    </row>
    <row r="252" spans="1:38" hidden="1" outlineLevel="2" x14ac:dyDescent="0.25">
      <c r="A252" s="45"/>
      <c r="B252" s="54"/>
      <c r="C252" s="47">
        <f t="shared" si="39"/>
        <v>3</v>
      </c>
      <c r="D252" s="73"/>
      <c r="E252" s="70"/>
      <c r="F252" s="70" t="s">
        <v>742</v>
      </c>
      <c r="G252" s="73"/>
      <c r="H252" s="76" t="s">
        <v>743</v>
      </c>
      <c r="I252" s="96" t="s">
        <v>510</v>
      </c>
      <c r="J252" s="96"/>
      <c r="K252" s="97">
        <v>0.85</v>
      </c>
      <c r="L252" s="97">
        <v>0.85</v>
      </c>
      <c r="M252" s="97">
        <v>0.85</v>
      </c>
      <c r="N252" s="97">
        <v>0.85</v>
      </c>
      <c r="O252" s="97">
        <v>0.85</v>
      </c>
      <c r="P252" s="97">
        <v>0.85</v>
      </c>
      <c r="Q252" s="76"/>
      <c r="R252" s="76" t="s">
        <v>741</v>
      </c>
      <c r="S252" s="76" t="s">
        <v>741</v>
      </c>
      <c r="T252" s="76"/>
      <c r="U252" s="253">
        <f t="shared" si="40"/>
        <v>0.85</v>
      </c>
      <c r="V252" s="253">
        <f t="shared" si="40"/>
        <v>0.85</v>
      </c>
      <c r="W252" s="253">
        <f t="shared" si="40"/>
        <v>0.85</v>
      </c>
      <c r="X252" s="253">
        <f t="shared" si="40"/>
        <v>0.85</v>
      </c>
      <c r="Y252" s="253">
        <f t="shared" si="40"/>
        <v>0.85</v>
      </c>
      <c r="Z252" s="253">
        <f t="shared" si="40"/>
        <v>0.85</v>
      </c>
      <c r="AA252" s="253">
        <f t="shared" si="40"/>
        <v>0.85</v>
      </c>
      <c r="AB252" s="253">
        <f t="shared" si="40"/>
        <v>0.85</v>
      </c>
      <c r="AC252" s="76"/>
      <c r="AD252" s="76"/>
      <c r="AE252" s="76"/>
      <c r="AF252" s="97">
        <v>1</v>
      </c>
      <c r="AG252" s="97">
        <v>1</v>
      </c>
      <c r="AH252" s="73"/>
      <c r="AI252" s="57"/>
      <c r="AJ252" s="45"/>
      <c r="AK252" s="45"/>
      <c r="AL252" s="45"/>
    </row>
    <row r="253" spans="1:38" hidden="1" outlineLevel="2" x14ac:dyDescent="0.25">
      <c r="A253" s="45"/>
      <c r="B253" s="54"/>
      <c r="C253" s="47">
        <f t="shared" si="39"/>
        <v>3</v>
      </c>
      <c r="D253" s="73"/>
      <c r="E253" s="70"/>
      <c r="F253" s="70" t="s">
        <v>744</v>
      </c>
      <c r="G253" s="73"/>
      <c r="H253" s="76" t="s">
        <v>745</v>
      </c>
      <c r="I253" s="96" t="s">
        <v>510</v>
      </c>
      <c r="J253" s="96"/>
      <c r="K253" s="97">
        <v>5.5</v>
      </c>
      <c r="L253" s="97">
        <v>5.5</v>
      </c>
      <c r="M253" s="97">
        <v>5.5</v>
      </c>
      <c r="N253" s="97">
        <v>5.5</v>
      </c>
      <c r="O253" s="97">
        <v>5.5</v>
      </c>
      <c r="P253" s="97">
        <v>5.5</v>
      </c>
      <c r="Q253" s="76"/>
      <c r="R253" s="76" t="s">
        <v>741</v>
      </c>
      <c r="S253" s="76" t="s">
        <v>741</v>
      </c>
      <c r="T253" s="76"/>
      <c r="U253" s="253">
        <f t="shared" si="40"/>
        <v>5.5</v>
      </c>
      <c r="V253" s="253">
        <f t="shared" si="40"/>
        <v>5.5</v>
      </c>
      <c r="W253" s="253">
        <f t="shared" si="40"/>
        <v>5.5</v>
      </c>
      <c r="X253" s="253">
        <f t="shared" si="40"/>
        <v>5.5</v>
      </c>
      <c r="Y253" s="253">
        <f t="shared" si="40"/>
        <v>5.5</v>
      </c>
      <c r="Z253" s="253">
        <f t="shared" si="40"/>
        <v>5.5</v>
      </c>
      <c r="AA253" s="253">
        <f t="shared" si="40"/>
        <v>5.5</v>
      </c>
      <c r="AB253" s="253">
        <f t="shared" si="40"/>
        <v>5.5</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746</v>
      </c>
      <c r="G254" s="73"/>
      <c r="H254" s="76" t="s">
        <v>747</v>
      </c>
      <c r="I254" s="96" t="s">
        <v>510</v>
      </c>
      <c r="J254" s="96"/>
      <c r="K254" s="97">
        <v>0.17799999999999999</v>
      </c>
      <c r="L254" s="97">
        <v>0.17799999999999999</v>
      </c>
      <c r="M254" s="97">
        <v>0.17799999999999999</v>
      </c>
      <c r="N254" s="97">
        <v>0.17799999999999999</v>
      </c>
      <c r="O254" s="97">
        <v>0.17799999999999999</v>
      </c>
      <c r="P254" s="97">
        <v>0.17799999999999999</v>
      </c>
      <c r="Q254" s="76"/>
      <c r="R254" s="76" t="s">
        <v>741</v>
      </c>
      <c r="S254" s="76" t="s">
        <v>741</v>
      </c>
      <c r="T254" s="76"/>
      <c r="U254" s="253">
        <f t="shared" si="40"/>
        <v>0.17799999999999999</v>
      </c>
      <c r="V254" s="253">
        <f t="shared" si="40"/>
        <v>0.17799999999999999</v>
      </c>
      <c r="W254" s="253">
        <f t="shared" si="40"/>
        <v>0.17799999999999999</v>
      </c>
      <c r="X254" s="253">
        <f t="shared" si="40"/>
        <v>0.17799999999999999</v>
      </c>
      <c r="Y254" s="253">
        <f t="shared" si="40"/>
        <v>0.17799999999999999</v>
      </c>
      <c r="Z254" s="253">
        <f t="shared" si="40"/>
        <v>0.17799999999999999</v>
      </c>
      <c r="AA254" s="253">
        <f t="shared" si="40"/>
        <v>0.17799999999999999</v>
      </c>
      <c r="AB254" s="253">
        <f t="shared" si="40"/>
        <v>0.17799999999999999</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748</v>
      </c>
      <c r="G255" s="73"/>
      <c r="H255" s="76" t="s">
        <v>749</v>
      </c>
      <c r="I255" s="96" t="s">
        <v>582</v>
      </c>
      <c r="J255" s="96"/>
      <c r="K255" s="97">
        <v>0.92</v>
      </c>
      <c r="L255" s="97">
        <v>0.92</v>
      </c>
      <c r="M255" s="97">
        <v>0.92</v>
      </c>
      <c r="N255" s="97">
        <v>0.92</v>
      </c>
      <c r="O255" s="97">
        <v>0.92</v>
      </c>
      <c r="P255" s="97">
        <v>0.92</v>
      </c>
      <c r="Q255" s="76"/>
      <c r="R255" s="76" t="s">
        <v>635</v>
      </c>
      <c r="S255" s="76" t="s">
        <v>635</v>
      </c>
      <c r="T255" s="76"/>
      <c r="U255" s="253">
        <f t="shared" si="40"/>
        <v>0.92</v>
      </c>
      <c r="V255" s="253">
        <f t="shared" si="40"/>
        <v>0.92</v>
      </c>
      <c r="W255" s="253">
        <f t="shared" si="40"/>
        <v>0.92</v>
      </c>
      <c r="X255" s="253">
        <f t="shared" si="40"/>
        <v>0.92</v>
      </c>
      <c r="Y255" s="253">
        <f t="shared" si="40"/>
        <v>0.92</v>
      </c>
      <c r="Z255" s="253">
        <f t="shared" si="40"/>
        <v>0.92</v>
      </c>
      <c r="AA255" s="253">
        <f t="shared" si="40"/>
        <v>0.92</v>
      </c>
      <c r="AB255" s="253">
        <f t="shared" si="40"/>
        <v>0.92</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750</v>
      </c>
      <c r="G256" s="73"/>
      <c r="H256" s="76" t="s">
        <v>751</v>
      </c>
      <c r="I256" s="96" t="s">
        <v>510</v>
      </c>
      <c r="J256" s="96"/>
      <c r="K256" s="97">
        <v>1</v>
      </c>
      <c r="L256" s="97">
        <v>1</v>
      </c>
      <c r="M256" s="97">
        <v>1</v>
      </c>
      <c r="N256" s="97">
        <v>1</v>
      </c>
      <c r="O256" s="97">
        <v>1</v>
      </c>
      <c r="P256" s="97">
        <v>1</v>
      </c>
      <c r="Q256" s="76"/>
      <c r="R256" s="76" t="s">
        <v>695</v>
      </c>
      <c r="S256" s="76" t="s">
        <v>695</v>
      </c>
      <c r="T256" s="76"/>
      <c r="U256" s="253">
        <f t="shared" si="40"/>
        <v>1</v>
      </c>
      <c r="V256" s="253">
        <f t="shared" si="40"/>
        <v>1</v>
      </c>
      <c r="W256" s="253">
        <f t="shared" si="40"/>
        <v>1</v>
      </c>
      <c r="X256" s="253">
        <f t="shared" si="40"/>
        <v>1</v>
      </c>
      <c r="Y256" s="253">
        <f t="shared" si="40"/>
        <v>1</v>
      </c>
      <c r="Z256" s="253">
        <f t="shared" si="40"/>
        <v>1</v>
      </c>
      <c r="AA256" s="253">
        <f t="shared" si="40"/>
        <v>1</v>
      </c>
      <c r="AB256" s="253">
        <f t="shared" si="40"/>
        <v>1</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752</v>
      </c>
      <c r="G257" s="73"/>
      <c r="H257" s="76" t="s">
        <v>753</v>
      </c>
      <c r="I257" s="96" t="s">
        <v>510</v>
      </c>
      <c r="J257" s="96"/>
      <c r="K257" s="97">
        <v>0.6</v>
      </c>
      <c r="L257" s="97">
        <v>0.6</v>
      </c>
      <c r="M257" s="97">
        <v>0.6</v>
      </c>
      <c r="N257" s="97">
        <v>0.6</v>
      </c>
      <c r="O257" s="97">
        <v>0.6</v>
      </c>
      <c r="P257" s="97">
        <v>0.6</v>
      </c>
      <c r="Q257" s="76"/>
      <c r="R257" s="76" t="s">
        <v>695</v>
      </c>
      <c r="S257" s="76" t="s">
        <v>695</v>
      </c>
      <c r="T257" s="76"/>
      <c r="U257" s="253">
        <f t="shared" si="40"/>
        <v>0.6</v>
      </c>
      <c r="V257" s="253">
        <f t="shared" si="40"/>
        <v>0.6</v>
      </c>
      <c r="W257" s="253">
        <f t="shared" si="40"/>
        <v>0.6</v>
      </c>
      <c r="X257" s="253">
        <f t="shared" si="40"/>
        <v>0.6</v>
      </c>
      <c r="Y257" s="253">
        <f t="shared" si="40"/>
        <v>0.6</v>
      </c>
      <c r="Z257" s="253">
        <f t="shared" si="40"/>
        <v>0.6</v>
      </c>
      <c r="AA257" s="253">
        <f t="shared" si="40"/>
        <v>0.6</v>
      </c>
      <c r="AB257" s="253">
        <f t="shared" si="40"/>
        <v>0.6</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754</v>
      </c>
      <c r="G258" s="73"/>
      <c r="H258" s="76" t="s">
        <v>755</v>
      </c>
      <c r="I258" s="96" t="s">
        <v>510</v>
      </c>
      <c r="J258" s="96"/>
      <c r="K258" s="97">
        <v>0.25</v>
      </c>
      <c r="L258" s="97">
        <v>0.25</v>
      </c>
      <c r="M258" s="97">
        <v>0.25</v>
      </c>
      <c r="N258" s="97">
        <v>0.25</v>
      </c>
      <c r="O258" s="97">
        <v>0.25</v>
      </c>
      <c r="P258" s="97">
        <v>0.25</v>
      </c>
      <c r="Q258" s="76"/>
      <c r="R258" s="76" t="s">
        <v>695</v>
      </c>
      <c r="S258" s="76" t="s">
        <v>695</v>
      </c>
      <c r="T258" s="76"/>
      <c r="U258" s="253">
        <f t="shared" si="40"/>
        <v>0.25</v>
      </c>
      <c r="V258" s="253">
        <f t="shared" si="40"/>
        <v>0.25</v>
      </c>
      <c r="W258" s="253">
        <f t="shared" si="40"/>
        <v>0.25</v>
      </c>
      <c r="X258" s="253">
        <f t="shared" si="40"/>
        <v>0.25</v>
      </c>
      <c r="Y258" s="253">
        <f t="shared" si="40"/>
        <v>0.25</v>
      </c>
      <c r="Z258" s="253">
        <f t="shared" si="40"/>
        <v>0.25</v>
      </c>
      <c r="AA258" s="253">
        <f t="shared" si="40"/>
        <v>0.25</v>
      </c>
      <c r="AB258" s="253">
        <f t="shared" si="40"/>
        <v>0.25</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756</v>
      </c>
      <c r="G259" s="73"/>
      <c r="H259" s="76" t="s">
        <v>757</v>
      </c>
      <c r="I259" s="96" t="s">
        <v>510</v>
      </c>
      <c r="J259" s="96"/>
      <c r="K259" s="97">
        <v>0.9</v>
      </c>
      <c r="L259" s="97">
        <v>0.9</v>
      </c>
      <c r="M259" s="97">
        <v>0.9</v>
      </c>
      <c r="N259" s="97">
        <v>0.9</v>
      </c>
      <c r="O259" s="97">
        <v>0.9</v>
      </c>
      <c r="P259" s="97">
        <v>0.9</v>
      </c>
      <c r="Q259" s="76"/>
      <c r="R259" s="76" t="s">
        <v>758</v>
      </c>
      <c r="S259" s="76" t="s">
        <v>758</v>
      </c>
      <c r="T259" s="76"/>
      <c r="U259" s="253">
        <f t="shared" si="40"/>
        <v>0.9</v>
      </c>
      <c r="V259" s="253">
        <f t="shared" si="40"/>
        <v>0.9</v>
      </c>
      <c r="W259" s="253">
        <f t="shared" si="40"/>
        <v>0.9</v>
      </c>
      <c r="X259" s="253">
        <f t="shared" si="40"/>
        <v>0.9</v>
      </c>
      <c r="Y259" s="253">
        <f t="shared" si="40"/>
        <v>0.9</v>
      </c>
      <c r="Z259" s="253">
        <f t="shared" si="40"/>
        <v>0.9</v>
      </c>
      <c r="AA259" s="253">
        <f t="shared" si="40"/>
        <v>0.9</v>
      </c>
      <c r="AB259" s="253">
        <f t="shared" si="40"/>
        <v>0.9</v>
      </c>
      <c r="AC259" s="76"/>
      <c r="AD259" s="76"/>
      <c r="AE259" s="76"/>
      <c r="AF259" s="97">
        <v>1</v>
      </c>
      <c r="AG259" s="97">
        <v>1</v>
      </c>
      <c r="AH259" s="73"/>
      <c r="AI259" s="57"/>
      <c r="AJ259" s="45"/>
      <c r="AK259" s="45"/>
      <c r="AL259" s="45"/>
    </row>
    <row r="260" spans="1:38" outlineLevel="1" collapsed="1" x14ac:dyDescent="0.25">
      <c r="A260" s="45"/>
      <c r="B260" s="54"/>
      <c r="C260" s="47">
        <f>INT($C$29)+1</f>
        <v>2</v>
      </c>
      <c r="D260" s="73"/>
      <c r="E260" s="70"/>
      <c r="F260" s="256" t="s">
        <v>759</v>
      </c>
      <c r="G260" s="73"/>
      <c r="H260" s="246" t="s">
        <v>760</v>
      </c>
      <c r="I260" s="96"/>
      <c r="J260" s="96" t="s">
        <v>527</v>
      </c>
      <c r="K260" s="76"/>
      <c r="L260" s="76"/>
      <c r="M260" s="76"/>
      <c r="N260" s="76"/>
      <c r="O260" s="76"/>
      <c r="P260" s="76"/>
      <c r="Q260" s="76"/>
      <c r="R260" s="76"/>
      <c r="S260" s="76"/>
      <c r="T260" s="76"/>
      <c r="U260" s="79">
        <f>COUNTA($F$260:$F$280)-1</f>
        <v>20</v>
      </c>
      <c r="V260" s="76"/>
      <c r="W260" s="79">
        <v>0</v>
      </c>
      <c r="X260" s="76"/>
      <c r="Y260" s="76"/>
      <c r="Z260" s="76"/>
      <c r="AA260" s="76"/>
      <c r="AB260" s="76"/>
      <c r="AC260" s="76"/>
      <c r="AD260" s="76"/>
      <c r="AE260" s="76"/>
      <c r="AF260" s="76"/>
      <c r="AG260" s="76"/>
      <c r="AH260" s="73"/>
      <c r="AI260" s="57"/>
      <c r="AJ260" s="45"/>
      <c r="AK260" s="45"/>
      <c r="AL260" s="45"/>
    </row>
    <row r="261" spans="1:38" hidden="1" outlineLevel="2" x14ac:dyDescent="0.25">
      <c r="A261" s="45"/>
      <c r="B261" s="54"/>
      <c r="C261" s="47">
        <f>INT($C$29)+3</f>
        <v>4</v>
      </c>
      <c r="D261" s="73"/>
      <c r="E261" s="70" t="s">
        <v>761</v>
      </c>
      <c r="F261" s="70" t="s">
        <v>762</v>
      </c>
      <c r="G261" s="73"/>
      <c r="H261" s="76" t="s">
        <v>763</v>
      </c>
      <c r="I261" s="96" t="s">
        <v>539</v>
      </c>
      <c r="J261" s="96"/>
      <c r="K261" s="97">
        <v>90</v>
      </c>
      <c r="L261" s="97">
        <v>90</v>
      </c>
      <c r="M261" s="97">
        <v>0</v>
      </c>
      <c r="N261" s="97">
        <v>0</v>
      </c>
      <c r="O261" s="97">
        <v>0</v>
      </c>
      <c r="P261" s="97">
        <v>0</v>
      </c>
      <c r="Q261" s="76"/>
      <c r="R261" s="76" t="s">
        <v>764</v>
      </c>
      <c r="S261" s="76"/>
      <c r="T261" s="76"/>
      <c r="U261" s="253">
        <f t="shared" ref="U261:AB274" si="41">INDEX($K261:$Q261,1,U$43)</f>
        <v>90</v>
      </c>
      <c r="V261" s="253">
        <f t="shared" si="41"/>
        <v>90</v>
      </c>
      <c r="W261" s="253">
        <f t="shared" si="41"/>
        <v>90</v>
      </c>
      <c r="X261" s="253">
        <f t="shared" si="41"/>
        <v>90</v>
      </c>
      <c r="Y261" s="253">
        <f t="shared" si="41"/>
        <v>90</v>
      </c>
      <c r="Z261" s="253">
        <f t="shared" si="41"/>
        <v>90</v>
      </c>
      <c r="AA261" s="253">
        <f t="shared" si="41"/>
        <v>90</v>
      </c>
      <c r="AB261" s="253">
        <f t="shared" si="41"/>
        <v>90</v>
      </c>
      <c r="AC261" s="76"/>
      <c r="AD261" s="76"/>
      <c r="AE261" s="76"/>
      <c r="AF261" s="97">
        <v>1</v>
      </c>
      <c r="AG261" s="97">
        <v>1</v>
      </c>
      <c r="AH261" s="73"/>
      <c r="AI261" s="57"/>
      <c r="AJ261" s="45"/>
      <c r="AK261" s="45"/>
      <c r="AL261" s="45"/>
    </row>
    <row r="262" spans="1:38" hidden="1" outlineLevel="2" x14ac:dyDescent="0.25">
      <c r="A262" s="45"/>
      <c r="B262" s="54"/>
      <c r="C262" s="47">
        <f t="shared" ref="C262:C274" si="42">INT($C$29)+2</f>
        <v>3</v>
      </c>
      <c r="D262" s="73"/>
      <c r="E262" s="70"/>
      <c r="F262" s="70" t="s">
        <v>765</v>
      </c>
      <c r="G262" s="73"/>
      <c r="H262" s="76" t="s">
        <v>766</v>
      </c>
      <c r="I262" s="96" t="s">
        <v>539</v>
      </c>
      <c r="J262" s="96"/>
      <c r="K262" s="97">
        <v>150</v>
      </c>
      <c r="L262" s="97">
        <v>150</v>
      </c>
      <c r="M262" s="97">
        <v>285</v>
      </c>
      <c r="N262" s="97">
        <v>285</v>
      </c>
      <c r="O262" s="97">
        <v>285</v>
      </c>
      <c r="P262" s="97">
        <v>285</v>
      </c>
      <c r="Q262" s="76"/>
      <c r="R262" s="76" t="s">
        <v>767</v>
      </c>
      <c r="S262" s="76" t="s">
        <v>767</v>
      </c>
      <c r="T262" s="76"/>
      <c r="U262" s="253">
        <f t="shared" si="41"/>
        <v>150</v>
      </c>
      <c r="V262" s="253">
        <f t="shared" si="41"/>
        <v>150</v>
      </c>
      <c r="W262" s="253">
        <f t="shared" si="41"/>
        <v>150</v>
      </c>
      <c r="X262" s="253">
        <f t="shared" si="41"/>
        <v>150</v>
      </c>
      <c r="Y262" s="253">
        <f t="shared" si="41"/>
        <v>150</v>
      </c>
      <c r="Z262" s="253">
        <f t="shared" si="41"/>
        <v>150</v>
      </c>
      <c r="AA262" s="253">
        <f t="shared" si="41"/>
        <v>150</v>
      </c>
      <c r="AB262" s="253">
        <f t="shared" si="41"/>
        <v>150</v>
      </c>
      <c r="AC262" s="76"/>
      <c r="AD262" s="76"/>
      <c r="AE262" s="76"/>
      <c r="AF262" s="97">
        <v>1</v>
      </c>
      <c r="AG262" s="97">
        <v>1</v>
      </c>
      <c r="AH262" s="73"/>
      <c r="AI262" s="57"/>
      <c r="AJ262" s="45"/>
      <c r="AK262" s="45"/>
      <c r="AL262" s="45"/>
    </row>
    <row r="263" spans="1:38" hidden="1" outlineLevel="2" x14ac:dyDescent="0.25">
      <c r="A263" s="45"/>
      <c r="B263" s="54"/>
      <c r="C263" s="47">
        <f t="shared" si="42"/>
        <v>3</v>
      </c>
      <c r="D263" s="73"/>
      <c r="E263" s="70"/>
      <c r="F263" s="70" t="s">
        <v>768</v>
      </c>
      <c r="G263" s="73"/>
      <c r="H263" s="76" t="s">
        <v>769</v>
      </c>
      <c r="I263" s="96" t="s">
        <v>510</v>
      </c>
      <c r="J263" s="96"/>
      <c r="K263" s="97">
        <v>1.304</v>
      </c>
      <c r="L263" s="97">
        <v>1.304</v>
      </c>
      <c r="M263" s="97">
        <v>2.2000000000000002</v>
      </c>
      <c r="N263" s="97">
        <v>2.2000000000000002</v>
      </c>
      <c r="O263" s="97">
        <v>2.2000000000000002</v>
      </c>
      <c r="P263" s="97">
        <v>2.2000000000000002</v>
      </c>
      <c r="Q263" s="76"/>
      <c r="R263" s="76" t="s">
        <v>767</v>
      </c>
      <c r="S263" s="76" t="s">
        <v>767</v>
      </c>
      <c r="T263" s="76"/>
      <c r="U263" s="253">
        <f t="shared" si="41"/>
        <v>1.304</v>
      </c>
      <c r="V263" s="253">
        <f t="shared" si="41"/>
        <v>1.304</v>
      </c>
      <c r="W263" s="253">
        <f t="shared" si="41"/>
        <v>1.304</v>
      </c>
      <c r="X263" s="253">
        <f t="shared" si="41"/>
        <v>1.304</v>
      </c>
      <c r="Y263" s="253">
        <f t="shared" si="41"/>
        <v>1.304</v>
      </c>
      <c r="Z263" s="253">
        <f t="shared" si="41"/>
        <v>1.304</v>
      </c>
      <c r="AA263" s="253">
        <f t="shared" si="41"/>
        <v>1.304</v>
      </c>
      <c r="AB263" s="253">
        <f t="shared" si="41"/>
        <v>1.304</v>
      </c>
      <c r="AC263" s="76"/>
      <c r="AD263" s="76"/>
      <c r="AE263" s="76"/>
      <c r="AF263" s="97">
        <v>1</v>
      </c>
      <c r="AG263" s="97">
        <v>1</v>
      </c>
      <c r="AH263" s="73"/>
      <c r="AI263" s="57"/>
      <c r="AJ263" s="45"/>
      <c r="AK263" s="45"/>
      <c r="AL263" s="45"/>
    </row>
    <row r="264" spans="1:38" hidden="1" outlineLevel="2" x14ac:dyDescent="0.25">
      <c r="A264" s="45"/>
      <c r="B264" s="54"/>
      <c r="C264" s="47">
        <f t="shared" si="42"/>
        <v>3</v>
      </c>
      <c r="D264" s="73"/>
      <c r="E264" s="70"/>
      <c r="F264" s="70" t="s">
        <v>770</v>
      </c>
      <c r="G264" s="73"/>
      <c r="H264" s="76" t="s">
        <v>769</v>
      </c>
      <c r="I264" s="96" t="s">
        <v>510</v>
      </c>
      <c r="J264" s="96"/>
      <c r="K264" s="97">
        <v>2.625</v>
      </c>
      <c r="L264" s="97">
        <v>2.625</v>
      </c>
      <c r="M264" s="97">
        <v>1.77</v>
      </c>
      <c r="N264" s="97">
        <v>1.77</v>
      </c>
      <c r="O264" s="97">
        <v>1.77</v>
      </c>
      <c r="P264" s="97">
        <v>1.77</v>
      </c>
      <c r="Q264" s="76"/>
      <c r="R264" s="76" t="s">
        <v>767</v>
      </c>
      <c r="S264" s="76" t="s">
        <v>767</v>
      </c>
      <c r="T264" s="76"/>
      <c r="U264" s="253">
        <f t="shared" si="41"/>
        <v>2.625</v>
      </c>
      <c r="V264" s="253">
        <f t="shared" si="41"/>
        <v>2.625</v>
      </c>
      <c r="W264" s="253">
        <f t="shared" si="41"/>
        <v>2.625</v>
      </c>
      <c r="X264" s="253">
        <f t="shared" si="41"/>
        <v>2.625</v>
      </c>
      <c r="Y264" s="253">
        <f t="shared" si="41"/>
        <v>2.625</v>
      </c>
      <c r="Z264" s="253">
        <f t="shared" si="41"/>
        <v>2.625</v>
      </c>
      <c r="AA264" s="253">
        <f t="shared" si="41"/>
        <v>2.625</v>
      </c>
      <c r="AB264" s="253">
        <f t="shared" si="41"/>
        <v>2.625</v>
      </c>
      <c r="AC264" s="76"/>
      <c r="AD264" s="76"/>
      <c r="AE264" s="76"/>
      <c r="AF264" s="97">
        <v>1</v>
      </c>
      <c r="AG264" s="97">
        <v>1</v>
      </c>
      <c r="AH264" s="73"/>
      <c r="AI264" s="57"/>
      <c r="AJ264" s="45"/>
      <c r="AK264" s="45"/>
      <c r="AL264" s="45"/>
    </row>
    <row r="265" spans="1:38" hidden="1" outlineLevel="2" x14ac:dyDescent="0.25">
      <c r="A265" s="45"/>
      <c r="B265" s="54"/>
      <c r="C265" s="47">
        <f t="shared" si="42"/>
        <v>3</v>
      </c>
      <c r="D265" s="73"/>
      <c r="E265" s="70"/>
      <c r="F265" s="70" t="s">
        <v>771</v>
      </c>
      <c r="G265" s="73"/>
      <c r="H265" s="76" t="s">
        <v>772</v>
      </c>
      <c r="I265" s="96" t="s">
        <v>510</v>
      </c>
      <c r="J265" s="96"/>
      <c r="K265" s="97">
        <v>0.33</v>
      </c>
      <c r="L265" s="97">
        <v>0.33</v>
      </c>
      <c r="M265" s="97">
        <v>0.33</v>
      </c>
      <c r="N265" s="97">
        <v>0.33</v>
      </c>
      <c r="O265" s="97">
        <v>0.33</v>
      </c>
      <c r="P265" s="97">
        <v>0.33</v>
      </c>
      <c r="Q265" s="76"/>
      <c r="R265" s="76" t="s">
        <v>767</v>
      </c>
      <c r="S265" s="76" t="s">
        <v>767</v>
      </c>
      <c r="T265" s="76"/>
      <c r="U265" s="253">
        <f t="shared" si="41"/>
        <v>0.33</v>
      </c>
      <c r="V265" s="253">
        <f t="shared" si="41"/>
        <v>0.33</v>
      </c>
      <c r="W265" s="253">
        <f t="shared" si="41"/>
        <v>0.33</v>
      </c>
      <c r="X265" s="253">
        <f t="shared" si="41"/>
        <v>0.33</v>
      </c>
      <c r="Y265" s="253">
        <f t="shared" si="41"/>
        <v>0.33</v>
      </c>
      <c r="Z265" s="253">
        <f t="shared" si="41"/>
        <v>0.33</v>
      </c>
      <c r="AA265" s="253">
        <f t="shared" si="41"/>
        <v>0.33</v>
      </c>
      <c r="AB265" s="253">
        <f t="shared" si="41"/>
        <v>0.33</v>
      </c>
      <c r="AC265" s="76"/>
      <c r="AD265" s="76"/>
      <c r="AE265" s="76"/>
      <c r="AF265" s="97">
        <v>1</v>
      </c>
      <c r="AG265" s="97">
        <v>1</v>
      </c>
      <c r="AH265" s="73"/>
      <c r="AI265" s="57"/>
      <c r="AJ265" s="45"/>
      <c r="AK265" s="45"/>
      <c r="AL265" s="45"/>
    </row>
    <row r="266" spans="1:38" hidden="1" outlineLevel="2" x14ac:dyDescent="0.25">
      <c r="A266" s="45"/>
      <c r="B266" s="54"/>
      <c r="C266" s="47">
        <f t="shared" si="42"/>
        <v>3</v>
      </c>
      <c r="D266" s="73"/>
      <c r="E266" s="70"/>
      <c r="F266" s="70" t="s">
        <v>773</v>
      </c>
      <c r="G266" s="73"/>
      <c r="H266" s="76" t="s">
        <v>774</v>
      </c>
      <c r="I266" s="96" t="s">
        <v>775</v>
      </c>
      <c r="J266" s="96"/>
      <c r="K266" s="97">
        <v>1.43</v>
      </c>
      <c r="L266" s="97">
        <v>1.43</v>
      </c>
      <c r="M266" s="97">
        <v>1.8</v>
      </c>
      <c r="N266" s="97">
        <v>1.8</v>
      </c>
      <c r="O266" s="97">
        <v>1.8</v>
      </c>
      <c r="P266" s="97">
        <v>1.8</v>
      </c>
      <c r="Q266" s="76"/>
      <c r="R266" s="76" t="s">
        <v>767</v>
      </c>
      <c r="S266" s="76" t="s">
        <v>767</v>
      </c>
      <c r="T266" s="76"/>
      <c r="U266" s="253">
        <f t="shared" si="41"/>
        <v>1.43</v>
      </c>
      <c r="V266" s="253">
        <f t="shared" si="41"/>
        <v>1.43</v>
      </c>
      <c r="W266" s="253">
        <f t="shared" si="41"/>
        <v>1.43</v>
      </c>
      <c r="X266" s="253">
        <f t="shared" si="41"/>
        <v>1.43</v>
      </c>
      <c r="Y266" s="253">
        <f t="shared" si="41"/>
        <v>1.43</v>
      </c>
      <c r="Z266" s="253">
        <f t="shared" si="41"/>
        <v>1.43</v>
      </c>
      <c r="AA266" s="253">
        <f t="shared" si="41"/>
        <v>1.43</v>
      </c>
      <c r="AB266" s="253">
        <f t="shared" si="41"/>
        <v>1.43</v>
      </c>
      <c r="AC266" s="76"/>
      <c r="AD266" s="76"/>
      <c r="AE266" s="76"/>
      <c r="AF266" s="97">
        <v>1</v>
      </c>
      <c r="AG266" s="97">
        <v>1</v>
      </c>
      <c r="AH266" s="73"/>
      <c r="AI266" s="57"/>
      <c r="AJ266" s="45"/>
      <c r="AK266" s="45"/>
      <c r="AL266" s="45"/>
    </row>
    <row r="267" spans="1:38" hidden="1" outlineLevel="2" x14ac:dyDescent="0.25">
      <c r="A267" s="45"/>
      <c r="B267" s="54"/>
      <c r="C267" s="47">
        <f t="shared" si="42"/>
        <v>3</v>
      </c>
      <c r="D267" s="73"/>
      <c r="E267" s="70"/>
      <c r="F267" s="70" t="s">
        <v>776</v>
      </c>
      <c r="G267" s="73"/>
      <c r="H267" s="76" t="s">
        <v>777</v>
      </c>
      <c r="I267" s="96" t="s">
        <v>510</v>
      </c>
      <c r="J267" s="96"/>
      <c r="K267" s="97">
        <v>3.38</v>
      </c>
      <c r="L267" s="97">
        <v>3.38</v>
      </c>
      <c r="M267" s="97">
        <v>2.42</v>
      </c>
      <c r="N267" s="97">
        <v>2.42</v>
      </c>
      <c r="O267" s="97">
        <v>2.42</v>
      </c>
      <c r="P267" s="97">
        <v>2.42</v>
      </c>
      <c r="Q267" s="76"/>
      <c r="R267" s="76" t="s">
        <v>767</v>
      </c>
      <c r="S267" s="76" t="s">
        <v>767</v>
      </c>
      <c r="T267" s="76"/>
      <c r="U267" s="253">
        <f t="shared" si="41"/>
        <v>3.38</v>
      </c>
      <c r="V267" s="253">
        <f t="shared" si="41"/>
        <v>3.38</v>
      </c>
      <c r="W267" s="253">
        <f t="shared" si="41"/>
        <v>3.38</v>
      </c>
      <c r="X267" s="253">
        <f t="shared" si="41"/>
        <v>3.38</v>
      </c>
      <c r="Y267" s="253">
        <f t="shared" si="41"/>
        <v>3.38</v>
      </c>
      <c r="Z267" s="253">
        <f t="shared" si="41"/>
        <v>3.38</v>
      </c>
      <c r="AA267" s="253">
        <f t="shared" si="41"/>
        <v>3.38</v>
      </c>
      <c r="AB267" s="253">
        <f t="shared" si="41"/>
        <v>3.38</v>
      </c>
      <c r="AC267" s="76"/>
      <c r="AD267" s="76"/>
      <c r="AE267" s="76"/>
      <c r="AF267" s="97">
        <v>1</v>
      </c>
      <c r="AG267" s="97">
        <v>1</v>
      </c>
      <c r="AH267" s="73"/>
      <c r="AI267" s="57"/>
      <c r="AJ267" s="45"/>
      <c r="AK267" s="45"/>
      <c r="AL267" s="45"/>
    </row>
    <row r="268" spans="1:38" hidden="1" outlineLevel="2" x14ac:dyDescent="0.25">
      <c r="A268" s="45"/>
      <c r="B268" s="54"/>
      <c r="C268" s="47">
        <f t="shared" si="42"/>
        <v>3</v>
      </c>
      <c r="D268" s="73"/>
      <c r="E268" s="70"/>
      <c r="F268" s="70" t="s">
        <v>778</v>
      </c>
      <c r="G268" s="73"/>
      <c r="H268" s="76" t="s">
        <v>779</v>
      </c>
      <c r="I268" s="96" t="s">
        <v>510</v>
      </c>
      <c r="J268" s="96"/>
      <c r="K268" s="97">
        <v>0.91</v>
      </c>
      <c r="L268" s="97">
        <v>0.91</v>
      </c>
      <c r="M268" s="97">
        <v>1.1599999999999999</v>
      </c>
      <c r="N268" s="97">
        <v>1.1599999999999999</v>
      </c>
      <c r="O268" s="97">
        <v>1.1599999999999999</v>
      </c>
      <c r="P268" s="97">
        <v>1.1599999999999999</v>
      </c>
      <c r="Q268" s="76"/>
      <c r="R268" s="76" t="s">
        <v>767</v>
      </c>
      <c r="S268" s="76" t="s">
        <v>767</v>
      </c>
      <c r="T268" s="76"/>
      <c r="U268" s="253">
        <f t="shared" si="41"/>
        <v>0.91</v>
      </c>
      <c r="V268" s="253">
        <f t="shared" si="41"/>
        <v>0.91</v>
      </c>
      <c r="W268" s="253">
        <f t="shared" si="41"/>
        <v>0.91</v>
      </c>
      <c r="X268" s="253">
        <f t="shared" si="41"/>
        <v>0.91</v>
      </c>
      <c r="Y268" s="253">
        <f t="shared" si="41"/>
        <v>0.91</v>
      </c>
      <c r="Z268" s="253">
        <f t="shared" si="41"/>
        <v>0.91</v>
      </c>
      <c r="AA268" s="253">
        <f t="shared" si="41"/>
        <v>0.91</v>
      </c>
      <c r="AB268" s="253">
        <f t="shared" si="41"/>
        <v>0.91</v>
      </c>
      <c r="AC268" s="76"/>
      <c r="AD268" s="76"/>
      <c r="AE268" s="76"/>
      <c r="AF268" s="97">
        <v>1</v>
      </c>
      <c r="AG268" s="97">
        <v>1</v>
      </c>
      <c r="AH268" s="73"/>
      <c r="AI268" s="57"/>
      <c r="AJ268" s="45"/>
      <c r="AK268" s="45"/>
      <c r="AL268" s="45"/>
    </row>
    <row r="269" spans="1:38" hidden="1" outlineLevel="2" x14ac:dyDescent="0.25">
      <c r="A269" s="45"/>
      <c r="B269" s="54"/>
      <c r="C269" s="47">
        <f t="shared" si="42"/>
        <v>3</v>
      </c>
      <c r="D269" s="73"/>
      <c r="E269" s="70"/>
      <c r="F269" s="70" t="s">
        <v>780</v>
      </c>
      <c r="G269" s="73"/>
      <c r="H269" s="76" t="s">
        <v>781</v>
      </c>
      <c r="I269" s="96" t="s">
        <v>782</v>
      </c>
      <c r="J269" s="96"/>
      <c r="K269" s="97">
        <v>4.33</v>
      </c>
      <c r="L269" s="97">
        <v>4.33</v>
      </c>
      <c r="M269" s="97">
        <v>4.1100000000000003</v>
      </c>
      <c r="N269" s="97">
        <v>4.1100000000000003</v>
      </c>
      <c r="O269" s="97">
        <v>4.1100000000000003</v>
      </c>
      <c r="P269" s="97">
        <v>4.1100000000000003</v>
      </c>
      <c r="Q269" s="76"/>
      <c r="R269" s="76" t="s">
        <v>767</v>
      </c>
      <c r="S269" s="76" t="s">
        <v>767</v>
      </c>
      <c r="T269" s="76"/>
      <c r="U269" s="253">
        <f t="shared" si="41"/>
        <v>4.33</v>
      </c>
      <c r="V269" s="253">
        <f t="shared" si="41"/>
        <v>4.33</v>
      </c>
      <c r="W269" s="253">
        <f t="shared" si="41"/>
        <v>4.33</v>
      </c>
      <c r="X269" s="253">
        <f t="shared" si="41"/>
        <v>4.33</v>
      </c>
      <c r="Y269" s="253">
        <f t="shared" si="41"/>
        <v>4.33</v>
      </c>
      <c r="Z269" s="253">
        <f t="shared" si="41"/>
        <v>4.33</v>
      </c>
      <c r="AA269" s="253">
        <f t="shared" si="41"/>
        <v>4.33</v>
      </c>
      <c r="AB269" s="253">
        <f t="shared" si="41"/>
        <v>4.33</v>
      </c>
      <c r="AC269" s="76"/>
      <c r="AD269" s="76"/>
      <c r="AE269" s="76"/>
      <c r="AF269" s="97">
        <v>1</v>
      </c>
      <c r="AG269" s="97">
        <v>1</v>
      </c>
      <c r="AH269" s="73"/>
      <c r="AI269" s="57"/>
      <c r="AJ269" s="45"/>
      <c r="AK269" s="45"/>
      <c r="AL269" s="45"/>
    </row>
    <row r="270" spans="1:38" hidden="1" outlineLevel="2" x14ac:dyDescent="0.25">
      <c r="A270" s="45"/>
      <c r="B270" s="54"/>
      <c r="C270" s="47">
        <f t="shared" si="42"/>
        <v>3</v>
      </c>
      <c r="D270" s="73"/>
      <c r="E270" s="70"/>
      <c r="F270" s="70" t="s">
        <v>783</v>
      </c>
      <c r="G270" s="73"/>
      <c r="H270" s="76" t="s">
        <v>784</v>
      </c>
      <c r="I270" s="96" t="s">
        <v>510</v>
      </c>
      <c r="J270" s="96"/>
      <c r="K270" s="97">
        <v>4.37</v>
      </c>
      <c r="L270" s="97">
        <v>4.37</v>
      </c>
      <c r="M270" s="97">
        <v>343.5</v>
      </c>
      <c r="N270" s="97">
        <v>343.5</v>
      </c>
      <c r="O270" s="97">
        <v>343.5</v>
      </c>
      <c r="P270" s="97">
        <v>343.5</v>
      </c>
      <c r="Q270" s="76"/>
      <c r="R270" s="76" t="s">
        <v>767</v>
      </c>
      <c r="S270" s="76" t="s">
        <v>767</v>
      </c>
      <c r="T270" s="76"/>
      <c r="U270" s="253">
        <f t="shared" si="41"/>
        <v>4.37</v>
      </c>
      <c r="V270" s="253">
        <f t="shared" si="41"/>
        <v>4.37</v>
      </c>
      <c r="W270" s="253">
        <f t="shared" si="41"/>
        <v>4.37</v>
      </c>
      <c r="X270" s="253">
        <f t="shared" si="41"/>
        <v>4.37</v>
      </c>
      <c r="Y270" s="253">
        <f t="shared" si="41"/>
        <v>4.37</v>
      </c>
      <c r="Z270" s="253">
        <f t="shared" si="41"/>
        <v>4.37</v>
      </c>
      <c r="AA270" s="253">
        <f t="shared" si="41"/>
        <v>4.37</v>
      </c>
      <c r="AB270" s="253">
        <f t="shared" si="41"/>
        <v>4.37</v>
      </c>
      <c r="AC270" s="76"/>
      <c r="AD270" s="76"/>
      <c r="AE270" s="76"/>
      <c r="AF270" s="97">
        <v>1</v>
      </c>
      <c r="AG270" s="97">
        <v>1</v>
      </c>
      <c r="AH270" s="73"/>
      <c r="AI270" s="57"/>
      <c r="AJ270" s="45"/>
      <c r="AK270" s="45"/>
      <c r="AL270" s="45"/>
    </row>
    <row r="271" spans="1:38" hidden="1" outlineLevel="2" x14ac:dyDescent="0.25">
      <c r="A271" s="45"/>
      <c r="B271" s="54"/>
      <c r="C271" s="47">
        <f t="shared" si="42"/>
        <v>3</v>
      </c>
      <c r="D271" s="73"/>
      <c r="E271" s="70"/>
      <c r="F271" s="70" t="s">
        <v>785</v>
      </c>
      <c r="G271" s="73"/>
      <c r="H271" s="76" t="s">
        <v>786</v>
      </c>
      <c r="I271" s="96" t="s">
        <v>510</v>
      </c>
      <c r="J271" s="96"/>
      <c r="K271" s="97">
        <v>0.96499999999999997</v>
      </c>
      <c r="L271" s="97">
        <v>0.96499999999999997</v>
      </c>
      <c r="M271" s="97">
        <v>1.6400000000000001E-2</v>
      </c>
      <c r="N271" s="97">
        <v>1.6400000000000001E-2</v>
      </c>
      <c r="O271" s="97">
        <v>1.6400000000000001E-2</v>
      </c>
      <c r="P271" s="97">
        <v>1.6400000000000001E-2</v>
      </c>
      <c r="Q271" s="76"/>
      <c r="R271" s="76" t="s">
        <v>767</v>
      </c>
      <c r="S271" s="76" t="s">
        <v>767</v>
      </c>
      <c r="T271" s="76"/>
      <c r="U271" s="253">
        <f t="shared" si="41"/>
        <v>0.96499999999999997</v>
      </c>
      <c r="V271" s="253">
        <f t="shared" si="41"/>
        <v>0.96499999999999997</v>
      </c>
      <c r="W271" s="253">
        <f t="shared" si="41"/>
        <v>0.96499999999999997</v>
      </c>
      <c r="X271" s="253">
        <f t="shared" si="41"/>
        <v>0.96499999999999997</v>
      </c>
      <c r="Y271" s="253">
        <f t="shared" si="41"/>
        <v>0.96499999999999997</v>
      </c>
      <c r="Z271" s="253">
        <f t="shared" si="41"/>
        <v>0.96499999999999997</v>
      </c>
      <c r="AA271" s="253">
        <f t="shared" si="41"/>
        <v>0.96499999999999997</v>
      </c>
      <c r="AB271" s="253">
        <f t="shared" si="41"/>
        <v>0.96499999999999997</v>
      </c>
      <c r="AC271" s="76"/>
      <c r="AD271" s="76"/>
      <c r="AE271" s="76"/>
      <c r="AF271" s="97">
        <v>1</v>
      </c>
      <c r="AG271" s="97">
        <v>1</v>
      </c>
      <c r="AH271" s="73"/>
      <c r="AI271" s="57"/>
      <c r="AJ271" s="45"/>
      <c r="AK271" s="45"/>
      <c r="AL271" s="45"/>
    </row>
    <row r="272" spans="1:38" hidden="1" outlineLevel="2" x14ac:dyDescent="0.25">
      <c r="A272" s="45"/>
      <c r="B272" s="54"/>
      <c r="C272" s="47">
        <f t="shared" si="42"/>
        <v>3</v>
      </c>
      <c r="D272" s="73"/>
      <c r="E272" s="70"/>
      <c r="F272" s="70" t="s">
        <v>787</v>
      </c>
      <c r="G272" s="73"/>
      <c r="H272" s="76" t="s">
        <v>788</v>
      </c>
      <c r="I272" s="96" t="s">
        <v>775</v>
      </c>
      <c r="J272" s="96"/>
      <c r="K272" s="97">
        <v>0.14499999999999999</v>
      </c>
      <c r="L272" s="97">
        <v>0.14499999999999999</v>
      </c>
      <c r="M272" s="97">
        <v>0.13400000000000001</v>
      </c>
      <c r="N272" s="97">
        <v>0.13400000000000001</v>
      </c>
      <c r="O272" s="97">
        <v>0.13400000000000001</v>
      </c>
      <c r="P272" s="97">
        <v>0.13400000000000001</v>
      </c>
      <c r="Q272" s="76"/>
      <c r="R272" s="76" t="s">
        <v>767</v>
      </c>
      <c r="S272" s="76" t="s">
        <v>767</v>
      </c>
      <c r="T272" s="76"/>
      <c r="U272" s="253">
        <f t="shared" si="41"/>
        <v>0.14499999999999999</v>
      </c>
      <c r="V272" s="253">
        <f t="shared" si="41"/>
        <v>0.14499999999999999</v>
      </c>
      <c r="W272" s="253">
        <f t="shared" si="41"/>
        <v>0.14499999999999999</v>
      </c>
      <c r="X272" s="253">
        <f t="shared" si="41"/>
        <v>0.14499999999999999</v>
      </c>
      <c r="Y272" s="253">
        <f t="shared" si="41"/>
        <v>0.14499999999999999</v>
      </c>
      <c r="Z272" s="253">
        <f t="shared" si="41"/>
        <v>0.14499999999999999</v>
      </c>
      <c r="AA272" s="253">
        <f t="shared" si="41"/>
        <v>0.14499999999999999</v>
      </c>
      <c r="AB272" s="253">
        <f t="shared" si="41"/>
        <v>0.14499999999999999</v>
      </c>
      <c r="AC272" s="76"/>
      <c r="AD272" s="76"/>
      <c r="AE272" s="76"/>
      <c r="AF272" s="97">
        <v>1</v>
      </c>
      <c r="AG272" s="97">
        <v>1</v>
      </c>
      <c r="AH272" s="73"/>
      <c r="AI272" s="57"/>
      <c r="AJ272" s="45"/>
      <c r="AK272" s="45"/>
      <c r="AL272" s="45"/>
    </row>
    <row r="273" spans="1:38" hidden="1" outlineLevel="2" x14ac:dyDescent="0.25">
      <c r="A273" s="45"/>
      <c r="B273" s="54"/>
      <c r="C273" s="47">
        <f t="shared" si="42"/>
        <v>3</v>
      </c>
      <c r="D273" s="73"/>
      <c r="E273" s="70"/>
      <c r="F273" s="70" t="s">
        <v>789</v>
      </c>
      <c r="G273" s="73"/>
      <c r="H273" s="76" t="s">
        <v>790</v>
      </c>
      <c r="I273" s="96" t="s">
        <v>510</v>
      </c>
      <c r="J273" s="96"/>
      <c r="K273" s="97">
        <v>4.5599999999999996</v>
      </c>
      <c r="L273" s="97">
        <v>4.5599999999999996</v>
      </c>
      <c r="M273" s="97">
        <v>6.22</v>
      </c>
      <c r="N273" s="97">
        <v>6.22</v>
      </c>
      <c r="O273" s="97">
        <v>6.22</v>
      </c>
      <c r="P273" s="97">
        <v>6.22</v>
      </c>
      <c r="Q273" s="76"/>
      <c r="R273" s="76" t="s">
        <v>767</v>
      </c>
      <c r="S273" s="76" t="s">
        <v>767</v>
      </c>
      <c r="T273" s="76"/>
      <c r="U273" s="253">
        <f t="shared" si="41"/>
        <v>4.5599999999999996</v>
      </c>
      <c r="V273" s="253">
        <f t="shared" si="41"/>
        <v>4.5599999999999996</v>
      </c>
      <c r="W273" s="253">
        <f t="shared" si="41"/>
        <v>4.5599999999999996</v>
      </c>
      <c r="X273" s="253">
        <f t="shared" si="41"/>
        <v>4.5599999999999996</v>
      </c>
      <c r="Y273" s="253">
        <f t="shared" si="41"/>
        <v>4.5599999999999996</v>
      </c>
      <c r="Z273" s="253">
        <f t="shared" si="41"/>
        <v>4.5599999999999996</v>
      </c>
      <c r="AA273" s="253">
        <f t="shared" si="41"/>
        <v>4.5599999999999996</v>
      </c>
      <c r="AB273" s="253">
        <f t="shared" si="41"/>
        <v>4.5599999999999996</v>
      </c>
      <c r="AC273" s="76"/>
      <c r="AD273" s="76"/>
      <c r="AE273" s="76"/>
      <c r="AF273" s="97">
        <v>1</v>
      </c>
      <c r="AG273" s="97">
        <v>1</v>
      </c>
      <c r="AH273" s="73"/>
      <c r="AI273" s="57"/>
      <c r="AJ273" s="45"/>
      <c r="AK273" s="45"/>
      <c r="AL273" s="45"/>
    </row>
    <row r="274" spans="1:38" hidden="1" outlineLevel="2" x14ac:dyDescent="0.25">
      <c r="A274" s="45"/>
      <c r="B274" s="54"/>
      <c r="C274" s="47">
        <f t="shared" si="42"/>
        <v>3</v>
      </c>
      <c r="D274" s="73"/>
      <c r="E274" s="70"/>
      <c r="F274" s="70" t="s">
        <v>791</v>
      </c>
      <c r="G274" s="73"/>
      <c r="H274" s="76" t="s">
        <v>786</v>
      </c>
      <c r="I274" s="96" t="s">
        <v>537</v>
      </c>
      <c r="J274" s="96"/>
      <c r="K274" s="97">
        <v>0.9</v>
      </c>
      <c r="L274" s="97">
        <v>0.9</v>
      </c>
      <c r="M274" s="97">
        <v>0.747</v>
      </c>
      <c r="N274" s="97">
        <v>0.747</v>
      </c>
      <c r="O274" s="97">
        <v>0.747</v>
      </c>
      <c r="P274" s="97">
        <v>0.747</v>
      </c>
      <c r="Q274" s="76"/>
      <c r="R274" s="76" t="s">
        <v>767</v>
      </c>
      <c r="S274" s="76" t="s">
        <v>767</v>
      </c>
      <c r="T274" s="76"/>
      <c r="U274" s="253">
        <f t="shared" si="41"/>
        <v>0.9</v>
      </c>
      <c r="V274" s="253">
        <f t="shared" si="41"/>
        <v>0.9</v>
      </c>
      <c r="W274" s="253">
        <f t="shared" si="41"/>
        <v>0.9</v>
      </c>
      <c r="X274" s="253">
        <f t="shared" si="41"/>
        <v>0.9</v>
      </c>
      <c r="Y274" s="253">
        <f t="shared" si="41"/>
        <v>0.9</v>
      </c>
      <c r="Z274" s="253">
        <f t="shared" si="41"/>
        <v>0.9</v>
      </c>
      <c r="AA274" s="253">
        <f t="shared" si="41"/>
        <v>0.9</v>
      </c>
      <c r="AB274" s="253">
        <f t="shared" si="41"/>
        <v>0.9</v>
      </c>
      <c r="AC274" s="76"/>
      <c r="AD274" s="76"/>
      <c r="AE274" s="76"/>
      <c r="AF274" s="97">
        <v>1</v>
      </c>
      <c r="AG274" s="97">
        <v>1</v>
      </c>
      <c r="AH274" s="73"/>
      <c r="AI274" s="57"/>
      <c r="AJ274" s="45"/>
      <c r="AK274" s="45"/>
      <c r="AL274" s="45"/>
    </row>
    <row r="275" spans="1:38" hidden="1" outlineLevel="3" x14ac:dyDescent="0.25">
      <c r="A275" s="45"/>
      <c r="B275" s="54"/>
      <c r="C275" s="47">
        <f t="shared" ref="C275:C280" si="43">INT($C$29)+3</f>
        <v>4</v>
      </c>
      <c r="D275" s="73"/>
      <c r="E275" s="70" t="s">
        <v>792</v>
      </c>
      <c r="F275" s="70" t="s">
        <v>793</v>
      </c>
      <c r="G275" s="73"/>
      <c r="H275" s="76" t="s">
        <v>794</v>
      </c>
      <c r="I275" s="96" t="s">
        <v>510</v>
      </c>
      <c r="J275" s="96"/>
      <c r="K275" s="76"/>
      <c r="L275" s="76"/>
      <c r="M275" s="76"/>
      <c r="N275" s="76"/>
      <c r="O275" s="76"/>
      <c r="P275" s="76"/>
      <c r="Q275" s="76"/>
      <c r="R275" s="76"/>
      <c r="S275" s="76"/>
      <c r="T275" s="76"/>
      <c r="U275" s="76"/>
      <c r="V275" s="76"/>
      <c r="W275" s="76"/>
      <c r="X275" s="76"/>
      <c r="Y275" s="76"/>
      <c r="Z275" s="76"/>
      <c r="AA275" s="76"/>
      <c r="AB275" s="76"/>
      <c r="AC275" s="76"/>
      <c r="AD275" s="76"/>
      <c r="AE275" s="76"/>
      <c r="AF275" s="76">
        <v>1</v>
      </c>
      <c r="AG275" s="76">
        <v>1</v>
      </c>
      <c r="AH275" s="73"/>
      <c r="AI275" s="57"/>
      <c r="AJ275" s="45"/>
      <c r="AK275" s="45"/>
      <c r="AL275" s="45"/>
    </row>
    <row r="276" spans="1:38" hidden="1" outlineLevel="3" x14ac:dyDescent="0.25">
      <c r="A276" s="45"/>
      <c r="B276" s="54"/>
      <c r="C276" s="47">
        <f t="shared" si="43"/>
        <v>4</v>
      </c>
      <c r="D276" s="73"/>
      <c r="E276" s="70" t="s">
        <v>795</v>
      </c>
      <c r="F276" s="70" t="s">
        <v>704</v>
      </c>
      <c r="G276" s="73"/>
      <c r="H276" s="76" t="s">
        <v>796</v>
      </c>
      <c r="I276" s="96" t="s">
        <v>510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v>1</v>
      </c>
      <c r="AG276" s="76">
        <v>1</v>
      </c>
      <c r="AH276" s="73"/>
      <c r="AI276" s="57"/>
      <c r="AJ276" s="45"/>
      <c r="AK276" s="45"/>
      <c r="AL276" s="45"/>
    </row>
    <row r="277" spans="1:38" hidden="1" outlineLevel="2" x14ac:dyDescent="0.25">
      <c r="A277" s="45"/>
      <c r="B277" s="54"/>
      <c r="C277" s="47">
        <f t="shared" si="43"/>
        <v>4</v>
      </c>
      <c r="D277" s="73"/>
      <c r="E277" s="70"/>
      <c r="F277" s="70" t="s">
        <v>2894</v>
      </c>
      <c r="G277" s="73"/>
      <c r="H277" s="76" t="s">
        <v>2897</v>
      </c>
      <c r="I277" s="96"/>
      <c r="J277" s="96"/>
      <c r="K277" s="97">
        <v>5.9630000000000001</v>
      </c>
      <c r="L277" s="97">
        <v>5.9630000000000001</v>
      </c>
      <c r="M277" s="97"/>
      <c r="N277" s="97"/>
      <c r="O277" s="97"/>
      <c r="P277" s="97"/>
      <c r="Q277" s="76"/>
      <c r="R277" s="76" t="s">
        <v>2900</v>
      </c>
      <c r="S277" s="76"/>
      <c r="T277" s="76"/>
      <c r="U277" s="253">
        <f t="shared" ref="U277:AB280" si="44">INDEX($K277:$Q277,1,U$43)</f>
        <v>5.9630000000000001</v>
      </c>
      <c r="V277" s="253">
        <f t="shared" si="44"/>
        <v>5.9630000000000001</v>
      </c>
      <c r="W277" s="253">
        <f t="shared" si="44"/>
        <v>5.9630000000000001</v>
      </c>
      <c r="X277" s="253">
        <f t="shared" si="44"/>
        <v>5.9630000000000001</v>
      </c>
      <c r="Y277" s="253">
        <f t="shared" si="44"/>
        <v>5.9630000000000001</v>
      </c>
      <c r="Z277" s="253">
        <f t="shared" si="44"/>
        <v>5.9630000000000001</v>
      </c>
      <c r="AA277" s="253">
        <f t="shared" si="44"/>
        <v>5.9630000000000001</v>
      </c>
      <c r="AB277" s="253">
        <f t="shared" si="44"/>
        <v>5.9630000000000001</v>
      </c>
      <c r="AC277" s="76"/>
      <c r="AD277" s="76"/>
      <c r="AE277" s="76"/>
      <c r="AF277" s="97">
        <v>1</v>
      </c>
      <c r="AG277" s="97">
        <v>1</v>
      </c>
      <c r="AH277" s="73"/>
      <c r="AI277" s="57"/>
      <c r="AJ277" s="45"/>
      <c r="AK277" s="45"/>
      <c r="AL277" s="45"/>
    </row>
    <row r="278" spans="1:38" hidden="1" outlineLevel="2" x14ac:dyDescent="0.25">
      <c r="A278" s="45"/>
      <c r="B278" s="54"/>
      <c r="C278" s="47">
        <f t="shared" si="43"/>
        <v>4</v>
      </c>
      <c r="D278" s="73"/>
      <c r="E278" s="70"/>
      <c r="F278" s="70" t="s">
        <v>2895</v>
      </c>
      <c r="G278" s="73"/>
      <c r="H278" s="76" t="s">
        <v>2898</v>
      </c>
      <c r="I278" s="96"/>
      <c r="J278" s="96"/>
      <c r="K278" s="97">
        <v>11.2</v>
      </c>
      <c r="L278" s="97">
        <v>11.2</v>
      </c>
      <c r="M278" s="97"/>
      <c r="N278" s="97"/>
      <c r="O278" s="97"/>
      <c r="P278" s="97"/>
      <c r="Q278" s="76"/>
      <c r="R278" s="76" t="s">
        <v>2900</v>
      </c>
      <c r="S278" s="76"/>
      <c r="T278" s="76"/>
      <c r="U278" s="253">
        <f t="shared" si="44"/>
        <v>11.2</v>
      </c>
      <c r="V278" s="253">
        <f t="shared" si="44"/>
        <v>11.2</v>
      </c>
      <c r="W278" s="253">
        <f t="shared" si="44"/>
        <v>11.2</v>
      </c>
      <c r="X278" s="253">
        <f t="shared" si="44"/>
        <v>11.2</v>
      </c>
      <c r="Y278" s="253">
        <f t="shared" si="44"/>
        <v>11.2</v>
      </c>
      <c r="Z278" s="253">
        <f t="shared" si="44"/>
        <v>11.2</v>
      </c>
      <c r="AA278" s="253">
        <f t="shared" si="44"/>
        <v>11.2</v>
      </c>
      <c r="AB278" s="253">
        <f t="shared" si="44"/>
        <v>11.2</v>
      </c>
      <c r="AC278" s="76"/>
      <c r="AD278" s="76"/>
      <c r="AE278" s="76"/>
      <c r="AF278" s="97">
        <v>1</v>
      </c>
      <c r="AG278" s="97">
        <v>1</v>
      </c>
      <c r="AH278" s="73"/>
      <c r="AI278" s="57"/>
      <c r="AJ278" s="45"/>
      <c r="AK278" s="45"/>
      <c r="AL278" s="45"/>
    </row>
    <row r="279" spans="1:38" hidden="1" outlineLevel="2" x14ac:dyDescent="0.25">
      <c r="A279" s="45"/>
      <c r="B279" s="54"/>
      <c r="C279" s="47">
        <f t="shared" si="43"/>
        <v>4</v>
      </c>
      <c r="D279" s="73"/>
      <c r="E279" s="70"/>
      <c r="F279" s="70" t="s">
        <v>2896</v>
      </c>
      <c r="G279" s="73"/>
      <c r="H279" s="76" t="s">
        <v>2899</v>
      </c>
      <c r="I279" s="96"/>
      <c r="J279" s="96"/>
      <c r="K279" s="97">
        <v>9.4500000000000001E-3</v>
      </c>
      <c r="L279" s="97">
        <v>9.4500000000000001E-3</v>
      </c>
      <c r="M279" s="97"/>
      <c r="N279" s="97"/>
      <c r="O279" s="97"/>
      <c r="P279" s="97"/>
      <c r="Q279" s="76"/>
      <c r="R279" s="76" t="s">
        <v>2900</v>
      </c>
      <c r="S279" s="76"/>
      <c r="T279" s="76"/>
      <c r="U279" s="253">
        <f t="shared" si="44"/>
        <v>9.4500000000000001E-3</v>
      </c>
      <c r="V279" s="253">
        <f t="shared" si="44"/>
        <v>9.4500000000000001E-3</v>
      </c>
      <c r="W279" s="253">
        <f t="shared" si="44"/>
        <v>9.4500000000000001E-3</v>
      </c>
      <c r="X279" s="253">
        <f t="shared" si="44"/>
        <v>9.4500000000000001E-3</v>
      </c>
      <c r="Y279" s="253">
        <f t="shared" si="44"/>
        <v>9.4500000000000001E-3</v>
      </c>
      <c r="Z279" s="253">
        <f t="shared" si="44"/>
        <v>9.4500000000000001E-3</v>
      </c>
      <c r="AA279" s="253">
        <f t="shared" si="44"/>
        <v>9.4500000000000001E-3</v>
      </c>
      <c r="AB279" s="253">
        <f t="shared" si="44"/>
        <v>9.4500000000000001E-3</v>
      </c>
      <c r="AC279" s="76"/>
      <c r="AD279" s="76"/>
      <c r="AE279" s="76"/>
      <c r="AF279" s="97">
        <v>1</v>
      </c>
      <c r="AG279" s="97">
        <v>1</v>
      </c>
      <c r="AH279" s="73"/>
      <c r="AI279" s="57"/>
      <c r="AJ279" s="45"/>
      <c r="AK279" s="45"/>
      <c r="AL279" s="45"/>
    </row>
    <row r="280" spans="1:38" hidden="1" outlineLevel="2" x14ac:dyDescent="0.25">
      <c r="A280" s="45"/>
      <c r="B280" s="54"/>
      <c r="C280" s="47">
        <f t="shared" si="43"/>
        <v>4</v>
      </c>
      <c r="D280" s="73"/>
      <c r="E280" s="70"/>
      <c r="F280" s="70" t="s">
        <v>2901</v>
      </c>
      <c r="G280" s="73"/>
      <c r="H280" s="76" t="s">
        <v>2902</v>
      </c>
      <c r="I280" s="96"/>
      <c r="J280" s="96"/>
      <c r="K280" s="97">
        <v>0</v>
      </c>
      <c r="L280" s="97">
        <v>0</v>
      </c>
      <c r="M280" s="97"/>
      <c r="N280" s="97"/>
      <c r="O280" s="97"/>
      <c r="P280" s="97"/>
      <c r="Q280" s="76"/>
      <c r="R280" s="76" t="s">
        <v>2900</v>
      </c>
      <c r="S280" s="76"/>
      <c r="T280" s="76"/>
      <c r="U280" s="253">
        <f t="shared" si="44"/>
        <v>0</v>
      </c>
      <c r="V280" s="253">
        <f t="shared" si="44"/>
        <v>0</v>
      </c>
      <c r="W280" s="253">
        <f t="shared" si="44"/>
        <v>0</v>
      </c>
      <c r="X280" s="253">
        <f t="shared" si="44"/>
        <v>0</v>
      </c>
      <c r="Y280" s="253">
        <f t="shared" si="44"/>
        <v>0</v>
      </c>
      <c r="Z280" s="253">
        <f t="shared" si="44"/>
        <v>0</v>
      </c>
      <c r="AA280" s="253">
        <f t="shared" si="44"/>
        <v>0</v>
      </c>
      <c r="AB280" s="253">
        <f t="shared" si="44"/>
        <v>0</v>
      </c>
      <c r="AC280" s="76"/>
      <c r="AD280" s="76"/>
      <c r="AE280" s="76"/>
      <c r="AF280" s="97">
        <v>1</v>
      </c>
      <c r="AG280" s="97">
        <v>1</v>
      </c>
      <c r="AH280" s="73"/>
      <c r="AI280" s="57"/>
      <c r="AJ280" s="45"/>
      <c r="AK280" s="45"/>
      <c r="AL280" s="45"/>
    </row>
    <row r="281" spans="1:38" outlineLevel="1" collapsed="1" x14ac:dyDescent="0.25">
      <c r="A281" s="45"/>
      <c r="B281" s="54"/>
      <c r="C281" s="47">
        <f>INT($C$29)+1</f>
        <v>2</v>
      </c>
      <c r="D281" s="73"/>
      <c r="E281" s="70"/>
      <c r="F281" s="256" t="s">
        <v>797</v>
      </c>
      <c r="G281" s="73"/>
      <c r="H281" s="246" t="s">
        <v>798</v>
      </c>
      <c r="I281" s="96"/>
      <c r="J281" s="96" t="s">
        <v>527</v>
      </c>
      <c r="K281" s="76"/>
      <c r="L281" s="76"/>
      <c r="M281" s="76"/>
      <c r="N281" s="76"/>
      <c r="O281" s="76"/>
      <c r="P281" s="76"/>
      <c r="Q281" s="76"/>
      <c r="R281" s="76"/>
      <c r="S281" s="76"/>
      <c r="T281" s="76"/>
      <c r="U281" s="79">
        <v>26</v>
      </c>
      <c r="V281" s="76"/>
      <c r="W281" s="259">
        <v>0</v>
      </c>
      <c r="X281" s="76"/>
      <c r="Y281" s="76"/>
      <c r="Z281" s="76"/>
      <c r="AA281" s="76"/>
      <c r="AB281" s="76"/>
      <c r="AC281" s="76"/>
      <c r="AD281" s="76"/>
      <c r="AE281" s="76"/>
      <c r="AF281" s="76"/>
      <c r="AG281" s="76"/>
      <c r="AH281" s="73"/>
      <c r="AI281" s="57"/>
      <c r="AJ281" s="45"/>
      <c r="AK281" s="45"/>
      <c r="AL281" s="45"/>
    </row>
    <row r="282" spans="1:38" hidden="1" outlineLevel="2" x14ac:dyDescent="0.25">
      <c r="A282" s="45"/>
      <c r="B282" s="54"/>
      <c r="C282" s="47">
        <f>INT($C$29)+3</f>
        <v>4</v>
      </c>
      <c r="D282" s="73"/>
      <c r="E282" s="70" t="s">
        <v>799</v>
      </c>
      <c r="F282" s="70" t="s">
        <v>2610</v>
      </c>
      <c r="G282" s="73"/>
      <c r="H282" s="76" t="s">
        <v>800</v>
      </c>
      <c r="I282" s="96" t="s">
        <v>673</v>
      </c>
      <c r="J282" s="96"/>
      <c r="K282" s="76"/>
      <c r="L282" s="76"/>
      <c r="M282" s="76"/>
      <c r="N282" s="76"/>
      <c r="O282" s="76"/>
      <c r="P282" s="76"/>
      <c r="Q282" s="76"/>
      <c r="R282" s="76"/>
      <c r="S282" s="76"/>
      <c r="T282" s="76"/>
      <c r="U282" s="97">
        <v>1</v>
      </c>
      <c r="V282" s="97">
        <v>1</v>
      </c>
      <c r="W282" s="97">
        <v>1</v>
      </c>
      <c r="X282" s="97">
        <v>1.25</v>
      </c>
      <c r="Y282" s="97">
        <v>1.25</v>
      </c>
      <c r="Z282" s="97">
        <v>1.25</v>
      </c>
      <c r="AA282" s="97">
        <v>1.25</v>
      </c>
      <c r="AB282" s="97">
        <v>1.25</v>
      </c>
      <c r="AC282" s="76"/>
      <c r="AD282" s="97" t="s">
        <v>2609</v>
      </c>
      <c r="AE282" s="76"/>
      <c r="AF282" s="97">
        <v>1</v>
      </c>
      <c r="AG282" s="97">
        <v>1</v>
      </c>
      <c r="AH282" s="73"/>
      <c r="AI282" s="57"/>
      <c r="AJ282" s="45"/>
      <c r="AK282" s="45"/>
      <c r="AL282" s="45"/>
    </row>
    <row r="283" spans="1:38" hidden="1" outlineLevel="2" x14ac:dyDescent="0.25">
      <c r="A283" s="45"/>
      <c r="B283" s="54"/>
      <c r="C283" s="47">
        <f t="shared" ref="C283:C307" si="45">INT($C$29)+2</f>
        <v>3</v>
      </c>
      <c r="D283" s="73"/>
      <c r="E283" s="70"/>
      <c r="F283" s="70" t="s">
        <v>801</v>
      </c>
      <c r="G283" s="73"/>
      <c r="H283" s="76" t="s">
        <v>802</v>
      </c>
      <c r="I283" s="96" t="s">
        <v>539</v>
      </c>
      <c r="J283" s="96"/>
      <c r="K283" s="97">
        <v>2</v>
      </c>
      <c r="L283" s="97">
        <v>2</v>
      </c>
      <c r="M283" s="97">
        <v>4</v>
      </c>
      <c r="N283" s="97">
        <v>4</v>
      </c>
      <c r="O283" s="97">
        <v>4</v>
      </c>
      <c r="P283" s="97">
        <v>4</v>
      </c>
      <c r="Q283" s="76"/>
      <c r="R283" s="76" t="s">
        <v>680</v>
      </c>
      <c r="S283" s="76" t="s">
        <v>803</v>
      </c>
      <c r="T283" s="76"/>
      <c r="U283" s="253">
        <f t="shared" ref="U283:AB289" si="46">INDEX($K283:$Q283,1,U$43)</f>
        <v>2</v>
      </c>
      <c r="V283" s="253">
        <f t="shared" si="46"/>
        <v>2</v>
      </c>
      <c r="W283" s="253">
        <f t="shared" si="46"/>
        <v>2</v>
      </c>
      <c r="X283" s="253">
        <f t="shared" si="46"/>
        <v>2</v>
      </c>
      <c r="Y283" s="253">
        <f t="shared" si="46"/>
        <v>2</v>
      </c>
      <c r="Z283" s="253">
        <f t="shared" si="46"/>
        <v>2</v>
      </c>
      <c r="AA283" s="253">
        <f t="shared" si="46"/>
        <v>2</v>
      </c>
      <c r="AB283" s="253">
        <f t="shared" si="46"/>
        <v>2</v>
      </c>
      <c r="AC283" s="76"/>
      <c r="AD283" s="76"/>
      <c r="AE283" s="76"/>
      <c r="AF283" s="97">
        <v>1</v>
      </c>
      <c r="AG283" s="97">
        <v>1</v>
      </c>
      <c r="AH283" s="73"/>
      <c r="AI283" s="57"/>
      <c r="AJ283" s="45"/>
      <c r="AK283" s="45"/>
      <c r="AL283" s="45"/>
    </row>
    <row r="284" spans="1:38" hidden="1" outlineLevel="2" x14ac:dyDescent="0.25">
      <c r="A284" s="45"/>
      <c r="B284" s="54"/>
      <c r="C284" s="47">
        <f t="shared" si="45"/>
        <v>3</v>
      </c>
      <c r="D284" s="73"/>
      <c r="E284" s="70"/>
      <c r="F284" s="70" t="s">
        <v>804</v>
      </c>
      <c r="G284" s="73"/>
      <c r="H284" s="76" t="s">
        <v>805</v>
      </c>
      <c r="I284" s="96" t="s">
        <v>539</v>
      </c>
      <c r="J284" s="96"/>
      <c r="K284" s="97">
        <v>22</v>
      </c>
      <c r="L284" s="97">
        <v>22</v>
      </c>
      <c r="M284" s="97">
        <v>30</v>
      </c>
      <c r="N284" s="97">
        <v>30</v>
      </c>
      <c r="O284" s="97">
        <v>30</v>
      </c>
      <c r="P284" s="97">
        <v>30</v>
      </c>
      <c r="Q284" s="76"/>
      <c r="R284" s="76" t="s">
        <v>680</v>
      </c>
      <c r="S284" s="76" t="s">
        <v>803</v>
      </c>
      <c r="T284" s="76"/>
      <c r="U284" s="253">
        <f t="shared" si="46"/>
        <v>22</v>
      </c>
      <c r="V284" s="253">
        <f t="shared" si="46"/>
        <v>22</v>
      </c>
      <c r="W284" s="253">
        <f t="shared" si="46"/>
        <v>22</v>
      </c>
      <c r="X284" s="253">
        <f t="shared" si="46"/>
        <v>22</v>
      </c>
      <c r="Y284" s="253">
        <f t="shared" si="46"/>
        <v>22</v>
      </c>
      <c r="Z284" s="253">
        <f t="shared" si="46"/>
        <v>22</v>
      </c>
      <c r="AA284" s="253">
        <f t="shared" si="46"/>
        <v>22</v>
      </c>
      <c r="AB284" s="253">
        <f t="shared" si="46"/>
        <v>22</v>
      </c>
      <c r="AC284" s="76"/>
      <c r="AD284" s="76"/>
      <c r="AE284" s="76"/>
      <c r="AF284" s="97">
        <v>1</v>
      </c>
      <c r="AG284" s="97">
        <v>1</v>
      </c>
      <c r="AH284" s="73"/>
      <c r="AI284" s="57"/>
      <c r="AJ284" s="45"/>
      <c r="AK284" s="45"/>
      <c r="AL284" s="45"/>
    </row>
    <row r="285" spans="1:38" hidden="1" outlineLevel="2" x14ac:dyDescent="0.25">
      <c r="A285" s="45"/>
      <c r="B285" s="54"/>
      <c r="C285" s="47">
        <f t="shared" si="45"/>
        <v>3</v>
      </c>
      <c r="D285" s="73"/>
      <c r="E285" s="70"/>
      <c r="F285" s="70" t="s">
        <v>806</v>
      </c>
      <c r="G285" s="73"/>
      <c r="H285" s="76" t="s">
        <v>807</v>
      </c>
      <c r="I285" s="96" t="s">
        <v>510</v>
      </c>
      <c r="J285" s="96"/>
      <c r="K285" s="97">
        <v>1</v>
      </c>
      <c r="L285" s="97">
        <v>1</v>
      </c>
      <c r="M285" s="97">
        <v>0.6</v>
      </c>
      <c r="N285" s="97">
        <v>0.6</v>
      </c>
      <c r="O285" s="97">
        <v>0.6</v>
      </c>
      <c r="P285" s="97">
        <v>0.6</v>
      </c>
      <c r="Q285" s="76"/>
      <c r="R285" s="76" t="s">
        <v>680</v>
      </c>
      <c r="S285" s="76" t="s">
        <v>803</v>
      </c>
      <c r="T285" s="76"/>
      <c r="U285" s="253">
        <f t="shared" si="46"/>
        <v>1</v>
      </c>
      <c r="V285" s="253">
        <f t="shared" si="46"/>
        <v>1</v>
      </c>
      <c r="W285" s="253">
        <f t="shared" si="46"/>
        <v>1</v>
      </c>
      <c r="X285" s="253">
        <f t="shared" si="46"/>
        <v>1</v>
      </c>
      <c r="Y285" s="253">
        <f t="shared" si="46"/>
        <v>1</v>
      </c>
      <c r="Z285" s="253">
        <f t="shared" si="46"/>
        <v>1</v>
      </c>
      <c r="AA285" s="253">
        <f t="shared" si="46"/>
        <v>1</v>
      </c>
      <c r="AB285" s="253">
        <f t="shared" si="46"/>
        <v>1</v>
      </c>
      <c r="AC285" s="76"/>
      <c r="AD285" s="76"/>
      <c r="AE285" s="76"/>
      <c r="AF285" s="97">
        <v>1</v>
      </c>
      <c r="AG285" s="97">
        <v>1</v>
      </c>
      <c r="AH285" s="73"/>
      <c r="AI285" s="57"/>
      <c r="AJ285" s="45"/>
      <c r="AK285" s="45"/>
      <c r="AL285" s="45"/>
    </row>
    <row r="286" spans="1:38" hidden="1" outlineLevel="2" x14ac:dyDescent="0.25">
      <c r="A286" s="45"/>
      <c r="B286" s="54"/>
      <c r="C286" s="47">
        <f t="shared" si="45"/>
        <v>3</v>
      </c>
      <c r="D286" s="73"/>
      <c r="E286" s="70"/>
      <c r="F286" s="70" t="s">
        <v>808</v>
      </c>
      <c r="G286" s="73"/>
      <c r="H286" s="76" t="s">
        <v>809</v>
      </c>
      <c r="I286" s="96" t="s">
        <v>510</v>
      </c>
      <c r="J286" s="96"/>
      <c r="K286" s="76"/>
      <c r="L286" s="76"/>
      <c r="M286" s="97">
        <v>0.6</v>
      </c>
      <c r="N286" s="97">
        <v>0.6</v>
      </c>
      <c r="O286" s="97">
        <v>0.6</v>
      </c>
      <c r="P286" s="97">
        <v>0.105</v>
      </c>
      <c r="Q286" s="76"/>
      <c r="R286" s="76"/>
      <c r="S286" s="76" t="s">
        <v>803</v>
      </c>
      <c r="T286" s="76"/>
      <c r="U286" s="253">
        <f t="shared" si="46"/>
        <v>0</v>
      </c>
      <c r="V286" s="253">
        <f t="shared" si="46"/>
        <v>0</v>
      </c>
      <c r="W286" s="253">
        <f t="shared" si="46"/>
        <v>0</v>
      </c>
      <c r="X286" s="253">
        <f t="shared" si="46"/>
        <v>0</v>
      </c>
      <c r="Y286" s="253">
        <f t="shared" si="46"/>
        <v>0</v>
      </c>
      <c r="Z286" s="253">
        <f t="shared" si="46"/>
        <v>0</v>
      </c>
      <c r="AA286" s="253">
        <f t="shared" si="46"/>
        <v>0</v>
      </c>
      <c r="AB286" s="253">
        <f t="shared" si="46"/>
        <v>0</v>
      </c>
      <c r="AC286" s="76"/>
      <c r="AD286" s="76"/>
      <c r="AE286" s="76"/>
      <c r="AF286" s="97">
        <v>1</v>
      </c>
      <c r="AG286" s="97">
        <v>1</v>
      </c>
      <c r="AH286" s="73"/>
      <c r="AI286" s="57"/>
      <c r="AJ286" s="45"/>
      <c r="AK286" s="45"/>
      <c r="AL286" s="45"/>
    </row>
    <row r="287" spans="1:38" hidden="1" outlineLevel="2" x14ac:dyDescent="0.25">
      <c r="A287" s="45"/>
      <c r="B287" s="54"/>
      <c r="C287" s="47">
        <f t="shared" si="45"/>
        <v>3</v>
      </c>
      <c r="D287" s="73"/>
      <c r="E287" s="70"/>
      <c r="F287" s="70" t="s">
        <v>810</v>
      </c>
      <c r="G287" s="73"/>
      <c r="H287" s="76" t="s">
        <v>811</v>
      </c>
      <c r="I287" s="96" t="s">
        <v>582</v>
      </c>
      <c r="J287" s="96"/>
      <c r="K287" s="97">
        <v>0.94</v>
      </c>
      <c r="L287" s="97">
        <v>0.94</v>
      </c>
      <c r="M287" s="97">
        <v>0.94</v>
      </c>
      <c r="N287" s="97">
        <v>0.94</v>
      </c>
      <c r="O287" s="97">
        <v>0.94</v>
      </c>
      <c r="P287" s="97">
        <v>0.94</v>
      </c>
      <c r="Q287" s="76"/>
      <c r="R287" s="76" t="s">
        <v>635</v>
      </c>
      <c r="S287" s="76" t="s">
        <v>635</v>
      </c>
      <c r="T287" s="76"/>
      <c r="U287" s="253">
        <f t="shared" si="46"/>
        <v>0.94</v>
      </c>
      <c r="V287" s="253">
        <f t="shared" si="46"/>
        <v>0.94</v>
      </c>
      <c r="W287" s="253">
        <f t="shared" si="46"/>
        <v>0.94</v>
      </c>
      <c r="X287" s="253">
        <f t="shared" si="46"/>
        <v>0.94</v>
      </c>
      <c r="Y287" s="253">
        <f t="shared" si="46"/>
        <v>0.94</v>
      </c>
      <c r="Z287" s="253">
        <f t="shared" si="46"/>
        <v>0.94</v>
      </c>
      <c r="AA287" s="253">
        <f t="shared" si="46"/>
        <v>0.94</v>
      </c>
      <c r="AB287" s="253">
        <f t="shared" si="46"/>
        <v>0.94</v>
      </c>
      <c r="AC287" s="76"/>
      <c r="AD287" s="76"/>
      <c r="AE287" s="76"/>
      <c r="AF287" s="97">
        <v>1</v>
      </c>
      <c r="AG287" s="97">
        <v>1</v>
      </c>
      <c r="AH287" s="73"/>
      <c r="AI287" s="57"/>
      <c r="AJ287" s="45"/>
      <c r="AK287" s="45"/>
      <c r="AL287" s="45"/>
    </row>
    <row r="288" spans="1:38" hidden="1" outlineLevel="2" x14ac:dyDescent="0.25">
      <c r="A288" s="45"/>
      <c r="B288" s="54"/>
      <c r="C288" s="47">
        <f t="shared" si="45"/>
        <v>3</v>
      </c>
      <c r="D288" s="73"/>
      <c r="E288" s="70"/>
      <c r="F288" s="70" t="s">
        <v>812</v>
      </c>
      <c r="G288" s="73"/>
      <c r="H288" s="76" t="s">
        <v>813</v>
      </c>
      <c r="I288" s="96" t="s">
        <v>603</v>
      </c>
      <c r="J288" s="96"/>
      <c r="K288" s="97">
        <v>4.7</v>
      </c>
      <c r="L288" s="97">
        <v>4.7</v>
      </c>
      <c r="M288" s="97">
        <v>3.1</v>
      </c>
      <c r="N288" s="97">
        <v>3.1</v>
      </c>
      <c r="O288" s="97">
        <v>3.1</v>
      </c>
      <c r="P288" s="97">
        <v>3.1</v>
      </c>
      <c r="Q288" s="76"/>
      <c r="R288" s="76" t="s">
        <v>814</v>
      </c>
      <c r="S288" s="76" t="s">
        <v>520</v>
      </c>
      <c r="T288" s="76"/>
      <c r="U288" s="253">
        <f t="shared" si="46"/>
        <v>4.7</v>
      </c>
      <c r="V288" s="253">
        <f t="shared" si="46"/>
        <v>4.7</v>
      </c>
      <c r="W288" s="253">
        <f t="shared" si="46"/>
        <v>4.7</v>
      </c>
      <c r="X288" s="253">
        <f t="shared" si="46"/>
        <v>4.7</v>
      </c>
      <c r="Y288" s="253">
        <f t="shared" si="46"/>
        <v>4.7</v>
      </c>
      <c r="Z288" s="253">
        <f t="shared" si="46"/>
        <v>4.7</v>
      </c>
      <c r="AA288" s="253">
        <f t="shared" si="46"/>
        <v>4.7</v>
      </c>
      <c r="AB288" s="253">
        <f t="shared" si="46"/>
        <v>4.7</v>
      </c>
      <c r="AC288" s="76"/>
      <c r="AD288" s="76"/>
      <c r="AE288" s="76"/>
      <c r="AF288" s="97">
        <v>1</v>
      </c>
      <c r="AG288" s="97">
        <v>1</v>
      </c>
      <c r="AH288" s="73"/>
      <c r="AI288" s="57"/>
      <c r="AJ288" s="45"/>
      <c r="AK288" s="45"/>
      <c r="AL288" s="45"/>
    </row>
    <row r="289" spans="1:38" hidden="1" outlineLevel="2" x14ac:dyDescent="0.25">
      <c r="A289" s="45"/>
      <c r="B289" s="54"/>
      <c r="C289" s="47">
        <f t="shared" si="45"/>
        <v>3</v>
      </c>
      <c r="D289" s="73"/>
      <c r="E289" s="70"/>
      <c r="F289" s="70" t="s">
        <v>815</v>
      </c>
      <c r="G289" s="73"/>
      <c r="H289" s="76" t="s">
        <v>816</v>
      </c>
      <c r="I289" s="96" t="s">
        <v>510</v>
      </c>
      <c r="J289" s="96"/>
      <c r="K289" s="97">
        <v>1.17</v>
      </c>
      <c r="L289" s="97">
        <v>1.17</v>
      </c>
      <c r="M289" s="97">
        <v>1.17</v>
      </c>
      <c r="N289" s="97">
        <v>1.17</v>
      </c>
      <c r="O289" s="97">
        <v>1.17</v>
      </c>
      <c r="P289" s="97">
        <v>1.17</v>
      </c>
      <c r="Q289" s="76"/>
      <c r="R289" s="76" t="s">
        <v>680</v>
      </c>
      <c r="S289" s="76" t="s">
        <v>558</v>
      </c>
      <c r="T289" s="76"/>
      <c r="U289" s="253">
        <f t="shared" si="46"/>
        <v>1.17</v>
      </c>
      <c r="V289" s="253">
        <f t="shared" si="46"/>
        <v>1.17</v>
      </c>
      <c r="W289" s="253">
        <f t="shared" si="46"/>
        <v>1.17</v>
      </c>
      <c r="X289" s="253">
        <f t="shared" si="46"/>
        <v>1.17</v>
      </c>
      <c r="Y289" s="253">
        <f t="shared" si="46"/>
        <v>1.17</v>
      </c>
      <c r="Z289" s="253">
        <f t="shared" si="46"/>
        <v>1.17</v>
      </c>
      <c r="AA289" s="253">
        <f t="shared" si="46"/>
        <v>1.17</v>
      </c>
      <c r="AB289" s="253">
        <f t="shared" si="46"/>
        <v>1.17</v>
      </c>
      <c r="AC289" s="76"/>
      <c r="AD289" s="76"/>
      <c r="AE289" s="76"/>
      <c r="AF289" s="97">
        <v>1</v>
      </c>
      <c r="AG289" s="97">
        <v>1</v>
      </c>
      <c r="AH289" s="73"/>
      <c r="AI289" s="57"/>
      <c r="AJ289" s="45"/>
      <c r="AK289" s="45"/>
      <c r="AL289" s="45"/>
    </row>
    <row r="290" spans="1:38" hidden="1" outlineLevel="3" x14ac:dyDescent="0.25">
      <c r="A290" s="45"/>
      <c r="B290" s="54"/>
      <c r="C290" s="47">
        <f t="shared" si="45"/>
        <v>3</v>
      </c>
      <c r="D290" s="73"/>
      <c r="E290" s="70"/>
      <c r="F290" s="70" t="s">
        <v>817</v>
      </c>
      <c r="G290" s="73"/>
      <c r="H290" s="76" t="s">
        <v>564</v>
      </c>
      <c r="I290" s="96" t="s">
        <v>510</v>
      </c>
      <c r="J290" s="96"/>
      <c r="K290" s="97">
        <v>0.77</v>
      </c>
      <c r="L290" s="97">
        <v>0.77</v>
      </c>
      <c r="M290" s="76"/>
      <c r="N290" s="76"/>
      <c r="O290" s="76"/>
      <c r="P290" s="76"/>
      <c r="Q290" s="76"/>
      <c r="R290" s="76" t="s">
        <v>680</v>
      </c>
      <c r="S290" s="76"/>
      <c r="T290" s="76"/>
      <c r="U290" s="76"/>
      <c r="V290" s="76"/>
      <c r="W290" s="76"/>
      <c r="X290" s="76"/>
      <c r="Y290" s="76"/>
      <c r="Z290" s="76"/>
      <c r="AA290" s="76"/>
      <c r="AB290" s="76"/>
      <c r="AC290" s="76"/>
      <c r="AD290" s="76"/>
      <c r="AE290" s="76"/>
      <c r="AF290" s="76">
        <v>1</v>
      </c>
      <c r="AG290" s="76">
        <v>1</v>
      </c>
      <c r="AH290" s="73"/>
      <c r="AI290" s="57"/>
      <c r="AJ290" s="45"/>
      <c r="AK290" s="45"/>
      <c r="AL290" s="45"/>
    </row>
    <row r="291" spans="1:38" hidden="1" outlineLevel="3" x14ac:dyDescent="0.25">
      <c r="A291" s="45"/>
      <c r="B291" s="54"/>
      <c r="C291" s="47">
        <f t="shared" si="45"/>
        <v>3</v>
      </c>
      <c r="D291" s="73"/>
      <c r="E291" s="70"/>
      <c r="F291" s="70" t="s">
        <v>818</v>
      </c>
      <c r="G291" s="73"/>
      <c r="H291" s="76" t="s">
        <v>564</v>
      </c>
      <c r="I291" s="96" t="s">
        <v>510</v>
      </c>
      <c r="J291" s="96"/>
      <c r="K291" s="97">
        <v>0</v>
      </c>
      <c r="L291" s="97">
        <v>0</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hidden="1" outlineLevel="3" x14ac:dyDescent="0.25">
      <c r="A292" s="45"/>
      <c r="B292" s="54"/>
      <c r="C292" s="47">
        <f t="shared" si="45"/>
        <v>3</v>
      </c>
      <c r="D292" s="73"/>
      <c r="E292" s="70"/>
      <c r="F292" s="70" t="s">
        <v>819</v>
      </c>
      <c r="G292" s="73"/>
      <c r="H292" s="76" t="s">
        <v>564</v>
      </c>
      <c r="I292" s="96" t="s">
        <v>510</v>
      </c>
      <c r="J292" s="96"/>
      <c r="K292" s="97">
        <v>0.4</v>
      </c>
      <c r="L292" s="97">
        <v>0.4</v>
      </c>
      <c r="M292" s="97">
        <v>0.04</v>
      </c>
      <c r="N292" s="97">
        <v>0.04</v>
      </c>
      <c r="O292" s="97">
        <v>0.04</v>
      </c>
      <c r="P292" s="97">
        <v>0.04</v>
      </c>
      <c r="Q292" s="76"/>
      <c r="R292" s="76" t="s">
        <v>680</v>
      </c>
      <c r="S292" s="76" t="s">
        <v>558</v>
      </c>
      <c r="T292" s="76"/>
      <c r="U292" s="76"/>
      <c r="V292" s="76"/>
      <c r="W292" s="76"/>
      <c r="X292" s="76"/>
      <c r="Y292" s="76"/>
      <c r="Z292" s="76"/>
      <c r="AA292" s="76"/>
      <c r="AB292" s="76"/>
      <c r="AC292" s="76"/>
      <c r="AD292" s="76"/>
      <c r="AE292" s="76"/>
      <c r="AF292" s="76">
        <v>1</v>
      </c>
      <c r="AG292" s="76">
        <v>1</v>
      </c>
      <c r="AH292" s="73"/>
      <c r="AI292" s="57"/>
      <c r="AJ292" s="45"/>
      <c r="AK292" s="45"/>
      <c r="AL292" s="45"/>
    </row>
    <row r="293" spans="1:38" hidden="1" outlineLevel="3" x14ac:dyDescent="0.25">
      <c r="A293" s="45"/>
      <c r="B293" s="54"/>
      <c r="C293" s="47">
        <f t="shared" si="45"/>
        <v>3</v>
      </c>
      <c r="D293" s="73"/>
      <c r="E293" s="70"/>
      <c r="F293" s="70" t="s">
        <v>820</v>
      </c>
      <c r="G293" s="73"/>
      <c r="H293" s="76" t="s">
        <v>564</v>
      </c>
      <c r="I293" s="96" t="s">
        <v>510</v>
      </c>
      <c r="J293" s="96"/>
      <c r="K293" s="97">
        <v>30</v>
      </c>
      <c r="L293" s="97">
        <v>30</v>
      </c>
      <c r="M293" s="97">
        <v>90</v>
      </c>
      <c r="N293" s="97">
        <v>90</v>
      </c>
      <c r="O293" s="97">
        <v>90</v>
      </c>
      <c r="P293" s="97">
        <v>90</v>
      </c>
      <c r="Q293" s="76"/>
      <c r="R293" s="76" t="s">
        <v>558</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hidden="1" outlineLevel="2" x14ac:dyDescent="0.25">
      <c r="A294" s="45"/>
      <c r="B294" s="54"/>
      <c r="C294" s="47">
        <f t="shared" si="45"/>
        <v>3</v>
      </c>
      <c r="D294" s="73"/>
      <c r="E294" s="70"/>
      <c r="F294" s="70" t="s">
        <v>821</v>
      </c>
      <c r="G294" s="73"/>
      <c r="H294" s="76" t="s">
        <v>822</v>
      </c>
      <c r="I294" s="96" t="s">
        <v>823</v>
      </c>
      <c r="J294" s="96"/>
      <c r="K294" s="97">
        <v>0.3</v>
      </c>
      <c r="L294" s="97">
        <v>0.3</v>
      </c>
      <c r="M294" s="97">
        <v>0.42</v>
      </c>
      <c r="N294" s="97">
        <v>0.42</v>
      </c>
      <c r="O294" s="97">
        <v>0.42</v>
      </c>
      <c r="P294" s="97">
        <v>0.42</v>
      </c>
      <c r="Q294" s="76"/>
      <c r="R294" s="76" t="s">
        <v>558</v>
      </c>
      <c r="S294" s="76" t="s">
        <v>558</v>
      </c>
      <c r="T294" s="76"/>
      <c r="U294" s="253">
        <f t="shared" ref="U294:AB307" si="47">INDEX($K294:$Q294,1,U$43)</f>
        <v>0.3</v>
      </c>
      <c r="V294" s="253">
        <f t="shared" si="47"/>
        <v>0.3</v>
      </c>
      <c r="W294" s="253">
        <f t="shared" si="47"/>
        <v>0.3</v>
      </c>
      <c r="X294" s="253">
        <f t="shared" si="47"/>
        <v>0.3</v>
      </c>
      <c r="Y294" s="253">
        <f t="shared" si="47"/>
        <v>0.3</v>
      </c>
      <c r="Z294" s="253">
        <f t="shared" si="47"/>
        <v>0.3</v>
      </c>
      <c r="AA294" s="253">
        <f t="shared" si="47"/>
        <v>0.3</v>
      </c>
      <c r="AB294" s="253">
        <f t="shared" si="47"/>
        <v>0.3</v>
      </c>
      <c r="AC294" s="76"/>
      <c r="AD294" s="76"/>
      <c r="AE294" s="76"/>
      <c r="AF294" s="97">
        <v>1</v>
      </c>
      <c r="AG294" s="97">
        <v>1</v>
      </c>
      <c r="AH294" s="73"/>
      <c r="AI294" s="57"/>
      <c r="AJ294" s="45"/>
      <c r="AK294" s="45"/>
      <c r="AL294" s="45"/>
    </row>
    <row r="295" spans="1:38" hidden="1" outlineLevel="2" x14ac:dyDescent="0.25">
      <c r="A295" s="45"/>
      <c r="B295" s="54"/>
      <c r="C295" s="47">
        <f t="shared" si="45"/>
        <v>3</v>
      </c>
      <c r="D295" s="73"/>
      <c r="E295" s="70"/>
      <c r="F295" s="70" t="s">
        <v>824</v>
      </c>
      <c r="G295" s="73"/>
      <c r="H295" s="76" t="s">
        <v>825</v>
      </c>
      <c r="I295" s="96" t="s">
        <v>823</v>
      </c>
      <c r="J295" s="96"/>
      <c r="K295" s="97">
        <v>0.41</v>
      </c>
      <c r="L295" s="97">
        <v>0.41</v>
      </c>
      <c r="M295" s="97">
        <v>0.57999999999999996</v>
      </c>
      <c r="N295" s="97">
        <v>0.57999999999999996</v>
      </c>
      <c r="O295" s="97">
        <v>0.57999999999999996</v>
      </c>
      <c r="P295" s="97">
        <v>0.57999999999999996</v>
      </c>
      <c r="Q295" s="76"/>
      <c r="R295" s="76" t="s">
        <v>826</v>
      </c>
      <c r="S295" s="76" t="s">
        <v>826</v>
      </c>
      <c r="T295" s="76"/>
      <c r="U295" s="253">
        <f t="shared" si="47"/>
        <v>0.41</v>
      </c>
      <c r="V295" s="253">
        <f t="shared" si="47"/>
        <v>0.41</v>
      </c>
      <c r="W295" s="253">
        <f t="shared" si="47"/>
        <v>0.41</v>
      </c>
      <c r="X295" s="253">
        <f t="shared" si="47"/>
        <v>0.41</v>
      </c>
      <c r="Y295" s="253">
        <f t="shared" si="47"/>
        <v>0.41</v>
      </c>
      <c r="Z295" s="253">
        <f t="shared" si="47"/>
        <v>0.41</v>
      </c>
      <c r="AA295" s="253">
        <f t="shared" si="47"/>
        <v>0.41</v>
      </c>
      <c r="AB295" s="253">
        <f t="shared" si="47"/>
        <v>0.41</v>
      </c>
      <c r="AC295" s="76"/>
      <c r="AD295" s="76"/>
      <c r="AE295" s="76"/>
      <c r="AF295" s="97">
        <v>1</v>
      </c>
      <c r="AG295" s="97">
        <v>1</v>
      </c>
      <c r="AH295" s="73"/>
      <c r="AI295" s="57"/>
      <c r="AJ295" s="45"/>
      <c r="AK295" s="45"/>
      <c r="AL295" s="45"/>
    </row>
    <row r="296" spans="1:38" hidden="1" outlineLevel="2" x14ac:dyDescent="0.25">
      <c r="A296" s="45"/>
      <c r="B296" s="54"/>
      <c r="C296" s="47">
        <f t="shared" si="45"/>
        <v>3</v>
      </c>
      <c r="D296" s="73"/>
      <c r="E296" s="70"/>
      <c r="F296" s="70" t="s">
        <v>827</v>
      </c>
      <c r="G296" s="73"/>
      <c r="H296" s="76" t="s">
        <v>828</v>
      </c>
      <c r="I296" s="96" t="s">
        <v>539</v>
      </c>
      <c r="J296" s="96"/>
      <c r="K296" s="97">
        <v>7.0999999999999994E-2</v>
      </c>
      <c r="L296" s="97">
        <v>7.0999999999999994E-2</v>
      </c>
      <c r="M296" s="97">
        <v>3.5999999999999997E-2</v>
      </c>
      <c r="N296" s="97">
        <v>3.5999999999999997E-2</v>
      </c>
      <c r="O296" s="97">
        <v>3.5999999999999997E-2</v>
      </c>
      <c r="P296" s="97">
        <v>3.5999999999999997E-2</v>
      </c>
      <c r="Q296" s="76"/>
      <c r="R296" s="76" t="s">
        <v>826</v>
      </c>
      <c r="S296" s="76" t="s">
        <v>826</v>
      </c>
      <c r="T296" s="76"/>
      <c r="U296" s="253">
        <f t="shared" si="47"/>
        <v>7.0999999999999994E-2</v>
      </c>
      <c r="V296" s="253">
        <f t="shared" si="47"/>
        <v>7.0999999999999994E-2</v>
      </c>
      <c r="W296" s="253">
        <f t="shared" si="47"/>
        <v>7.0999999999999994E-2</v>
      </c>
      <c r="X296" s="253">
        <f t="shared" si="47"/>
        <v>7.0999999999999994E-2</v>
      </c>
      <c r="Y296" s="253">
        <f t="shared" si="47"/>
        <v>7.0999999999999994E-2</v>
      </c>
      <c r="Z296" s="253">
        <f t="shared" si="47"/>
        <v>7.0999999999999994E-2</v>
      </c>
      <c r="AA296" s="253">
        <f t="shared" si="47"/>
        <v>7.0999999999999994E-2</v>
      </c>
      <c r="AB296" s="253">
        <f t="shared" si="47"/>
        <v>7.0999999999999994E-2</v>
      </c>
      <c r="AC296" s="76"/>
      <c r="AD296" s="76"/>
      <c r="AE296" s="76"/>
      <c r="AF296" s="97">
        <v>1</v>
      </c>
      <c r="AG296" s="97">
        <v>1</v>
      </c>
      <c r="AH296" s="73"/>
      <c r="AI296" s="57"/>
      <c r="AJ296" s="45"/>
      <c r="AK296" s="45"/>
      <c r="AL296" s="45"/>
    </row>
    <row r="297" spans="1:38" hidden="1" outlineLevel="2" x14ac:dyDescent="0.25">
      <c r="A297" s="45"/>
      <c r="B297" s="54"/>
      <c r="C297" s="47">
        <f t="shared" si="45"/>
        <v>3</v>
      </c>
      <c r="D297" s="73"/>
      <c r="E297" s="70"/>
      <c r="F297" s="70" t="s">
        <v>829</v>
      </c>
      <c r="G297" s="73"/>
      <c r="H297" s="76" t="s">
        <v>830</v>
      </c>
      <c r="I297" s="96" t="s">
        <v>582</v>
      </c>
      <c r="J297" s="96"/>
      <c r="K297" s="97">
        <v>4.4999999999999998E-2</v>
      </c>
      <c r="L297" s="97">
        <v>4.4999999999999998E-2</v>
      </c>
      <c r="M297" s="97">
        <v>3.2000000000000001E-2</v>
      </c>
      <c r="N297" s="97">
        <v>3.2000000000000001E-2</v>
      </c>
      <c r="O297" s="97">
        <v>3.2000000000000001E-2</v>
      </c>
      <c r="P297" s="97">
        <v>3.2000000000000001E-2</v>
      </c>
      <c r="Q297" s="76"/>
      <c r="R297" s="76" t="s">
        <v>814</v>
      </c>
      <c r="S297" s="76" t="s">
        <v>826</v>
      </c>
      <c r="T297" s="76"/>
      <c r="U297" s="253">
        <f t="shared" si="47"/>
        <v>4.4999999999999998E-2</v>
      </c>
      <c r="V297" s="253">
        <f t="shared" si="47"/>
        <v>4.4999999999999998E-2</v>
      </c>
      <c r="W297" s="253">
        <f t="shared" si="47"/>
        <v>4.4999999999999998E-2</v>
      </c>
      <c r="X297" s="253">
        <f t="shared" si="47"/>
        <v>4.4999999999999998E-2</v>
      </c>
      <c r="Y297" s="253">
        <f t="shared" si="47"/>
        <v>4.4999999999999998E-2</v>
      </c>
      <c r="Z297" s="253">
        <f t="shared" si="47"/>
        <v>4.4999999999999998E-2</v>
      </c>
      <c r="AA297" s="253">
        <f t="shared" si="47"/>
        <v>4.4999999999999998E-2</v>
      </c>
      <c r="AB297" s="253">
        <f t="shared" si="47"/>
        <v>4.4999999999999998E-2</v>
      </c>
      <c r="AC297" s="76"/>
      <c r="AD297" s="76"/>
      <c r="AE297" s="76"/>
      <c r="AF297" s="97">
        <v>1</v>
      </c>
      <c r="AG297" s="97">
        <v>1</v>
      </c>
      <c r="AH297" s="73"/>
      <c r="AI297" s="57"/>
      <c r="AJ297" s="45"/>
      <c r="AK297" s="45"/>
      <c r="AL297" s="45"/>
    </row>
    <row r="298" spans="1:38" hidden="1" outlineLevel="2" x14ac:dyDescent="0.25">
      <c r="A298" s="45"/>
      <c r="B298" s="54"/>
      <c r="C298" s="47">
        <f t="shared" si="45"/>
        <v>3</v>
      </c>
      <c r="D298" s="73"/>
      <c r="E298" s="70"/>
      <c r="F298" s="70" t="s">
        <v>831</v>
      </c>
      <c r="G298" s="73"/>
      <c r="H298" s="76" t="s">
        <v>832</v>
      </c>
      <c r="I298" s="96" t="s">
        <v>510</v>
      </c>
      <c r="J298" s="96"/>
      <c r="K298" s="97">
        <v>0.7</v>
      </c>
      <c r="L298" s="97">
        <v>0.7</v>
      </c>
      <c r="M298" s="97">
        <v>0.7</v>
      </c>
      <c r="N298" s="97">
        <v>0.7</v>
      </c>
      <c r="O298" s="97">
        <v>0.7</v>
      </c>
      <c r="P298" s="97">
        <v>0.7</v>
      </c>
      <c r="Q298" s="76"/>
      <c r="R298" s="76" t="s">
        <v>680</v>
      </c>
      <c r="S298" s="76" t="s">
        <v>558</v>
      </c>
      <c r="T298" s="76"/>
      <c r="U298" s="253">
        <f t="shared" si="47"/>
        <v>0.7</v>
      </c>
      <c r="V298" s="253">
        <f t="shared" si="47"/>
        <v>0.7</v>
      </c>
      <c r="W298" s="253">
        <f t="shared" si="47"/>
        <v>0.7</v>
      </c>
      <c r="X298" s="253">
        <f t="shared" si="47"/>
        <v>0.7</v>
      </c>
      <c r="Y298" s="253">
        <f t="shared" si="47"/>
        <v>0.7</v>
      </c>
      <c r="Z298" s="253">
        <f t="shared" si="47"/>
        <v>0.7</v>
      </c>
      <c r="AA298" s="253">
        <f t="shared" si="47"/>
        <v>0.7</v>
      </c>
      <c r="AB298" s="253">
        <f t="shared" si="47"/>
        <v>0.7</v>
      </c>
      <c r="AC298" s="76"/>
      <c r="AD298" s="76"/>
      <c r="AE298" s="76"/>
      <c r="AF298" s="97">
        <v>1</v>
      </c>
      <c r="AG298" s="97">
        <v>1</v>
      </c>
      <c r="AH298" s="73"/>
      <c r="AI298" s="57"/>
      <c r="AJ298" s="45"/>
      <c r="AK298" s="45"/>
      <c r="AL298" s="45"/>
    </row>
    <row r="299" spans="1:38" hidden="1" outlineLevel="2" x14ac:dyDescent="0.25">
      <c r="A299" s="45"/>
      <c r="B299" s="54"/>
      <c r="C299" s="47">
        <f t="shared" si="45"/>
        <v>3</v>
      </c>
      <c r="D299" s="73"/>
      <c r="E299" s="70"/>
      <c r="F299" s="70" t="s">
        <v>833</v>
      </c>
      <c r="G299" s="73"/>
      <c r="H299" s="76" t="s">
        <v>834</v>
      </c>
      <c r="I299" s="96" t="s">
        <v>510</v>
      </c>
      <c r="J299" s="96"/>
      <c r="K299" s="97">
        <v>0.01</v>
      </c>
      <c r="L299" s="97">
        <v>0.01</v>
      </c>
      <c r="M299" s="97">
        <v>0.01</v>
      </c>
      <c r="N299" s="97">
        <v>0.01</v>
      </c>
      <c r="O299" s="97">
        <v>0.01</v>
      </c>
      <c r="P299" s="97">
        <v>0.01</v>
      </c>
      <c r="Q299" s="76"/>
      <c r="R299" s="76" t="s">
        <v>680</v>
      </c>
      <c r="S299" s="76" t="s">
        <v>558</v>
      </c>
      <c r="T299" s="76"/>
      <c r="U299" s="253">
        <f t="shared" si="47"/>
        <v>0.01</v>
      </c>
      <c r="V299" s="253">
        <f t="shared" si="47"/>
        <v>0.01</v>
      </c>
      <c r="W299" s="253">
        <f t="shared" si="47"/>
        <v>0.01</v>
      </c>
      <c r="X299" s="253">
        <f t="shared" si="47"/>
        <v>0.01</v>
      </c>
      <c r="Y299" s="253">
        <f t="shared" si="47"/>
        <v>0.01</v>
      </c>
      <c r="Z299" s="253">
        <f t="shared" si="47"/>
        <v>0.01</v>
      </c>
      <c r="AA299" s="253">
        <f t="shared" si="47"/>
        <v>0.01</v>
      </c>
      <c r="AB299" s="253">
        <f t="shared" si="47"/>
        <v>0.01</v>
      </c>
      <c r="AC299" s="76"/>
      <c r="AD299" s="76"/>
      <c r="AE299" s="76"/>
      <c r="AF299" s="97">
        <v>1</v>
      </c>
      <c r="AG299" s="97">
        <v>1</v>
      </c>
      <c r="AH299" s="73"/>
      <c r="AI299" s="57"/>
      <c r="AJ299" s="45"/>
      <c r="AK299" s="45"/>
      <c r="AL299" s="45"/>
    </row>
    <row r="300" spans="1:38" hidden="1" outlineLevel="2" x14ac:dyDescent="0.25">
      <c r="A300" s="45"/>
      <c r="B300" s="54"/>
      <c r="C300" s="47">
        <f t="shared" si="45"/>
        <v>3</v>
      </c>
      <c r="D300" s="73"/>
      <c r="E300" s="70"/>
      <c r="F300" s="70" t="s">
        <v>835</v>
      </c>
      <c r="G300" s="73"/>
      <c r="H300" s="76" t="s">
        <v>834</v>
      </c>
      <c r="I300" s="96" t="s">
        <v>510</v>
      </c>
      <c r="J300" s="96"/>
      <c r="K300" s="97">
        <v>0.1</v>
      </c>
      <c r="L300" s="97">
        <v>0.1</v>
      </c>
      <c r="M300" s="97">
        <v>0.1</v>
      </c>
      <c r="N300" s="97">
        <v>0.1</v>
      </c>
      <c r="O300" s="97">
        <v>0.1</v>
      </c>
      <c r="P300" s="97">
        <v>0.1</v>
      </c>
      <c r="Q300" s="76"/>
      <c r="R300" s="76" t="s">
        <v>680</v>
      </c>
      <c r="S300" s="76" t="s">
        <v>558</v>
      </c>
      <c r="T300" s="76"/>
      <c r="U300" s="253">
        <f t="shared" si="47"/>
        <v>0.1</v>
      </c>
      <c r="V300" s="253">
        <f t="shared" si="47"/>
        <v>0.1</v>
      </c>
      <c r="W300" s="253">
        <f t="shared" si="47"/>
        <v>0.1</v>
      </c>
      <c r="X300" s="253">
        <f t="shared" si="47"/>
        <v>0.1</v>
      </c>
      <c r="Y300" s="253">
        <f t="shared" si="47"/>
        <v>0.1</v>
      </c>
      <c r="Z300" s="253">
        <f t="shared" si="47"/>
        <v>0.1</v>
      </c>
      <c r="AA300" s="253">
        <f t="shared" si="47"/>
        <v>0.1</v>
      </c>
      <c r="AB300" s="253">
        <f t="shared" si="47"/>
        <v>0.1</v>
      </c>
      <c r="AC300" s="76"/>
      <c r="AD300" s="76"/>
      <c r="AE300" s="76"/>
      <c r="AF300" s="97">
        <v>1</v>
      </c>
      <c r="AG300" s="97">
        <v>1</v>
      </c>
      <c r="AH300" s="73"/>
      <c r="AI300" s="57"/>
      <c r="AJ300" s="45"/>
      <c r="AK300" s="45"/>
      <c r="AL300" s="45"/>
    </row>
    <row r="301" spans="1:38" hidden="1" outlineLevel="2" x14ac:dyDescent="0.25">
      <c r="A301" s="45"/>
      <c r="B301" s="54"/>
      <c r="C301" s="47">
        <f t="shared" si="45"/>
        <v>3</v>
      </c>
      <c r="D301" s="73"/>
      <c r="E301" s="70"/>
      <c r="F301" s="70" t="s">
        <v>836</v>
      </c>
      <c r="G301" s="73"/>
      <c r="H301" s="76" t="s">
        <v>837</v>
      </c>
      <c r="I301" s="96" t="s">
        <v>510</v>
      </c>
      <c r="J301" s="96"/>
      <c r="K301" s="97">
        <v>1.6</v>
      </c>
      <c r="L301" s="97">
        <v>1.6</v>
      </c>
      <c r="M301" s="97">
        <v>1.6</v>
      </c>
      <c r="N301" s="97">
        <v>1.6</v>
      </c>
      <c r="O301" s="97">
        <v>1.6</v>
      </c>
      <c r="P301" s="97">
        <v>1.6</v>
      </c>
      <c r="Q301" s="76"/>
      <c r="R301" s="76" t="s">
        <v>680</v>
      </c>
      <c r="S301" s="76" t="s">
        <v>558</v>
      </c>
      <c r="T301" s="76"/>
      <c r="U301" s="253">
        <f t="shared" si="47"/>
        <v>1.6</v>
      </c>
      <c r="V301" s="253">
        <f t="shared" si="47"/>
        <v>1.6</v>
      </c>
      <c r="W301" s="253">
        <f t="shared" si="47"/>
        <v>1.6</v>
      </c>
      <c r="X301" s="253">
        <f t="shared" si="47"/>
        <v>1.6</v>
      </c>
      <c r="Y301" s="253">
        <f t="shared" si="47"/>
        <v>1.6</v>
      </c>
      <c r="Z301" s="253">
        <f t="shared" si="47"/>
        <v>1.6</v>
      </c>
      <c r="AA301" s="253">
        <f t="shared" si="47"/>
        <v>1.6</v>
      </c>
      <c r="AB301" s="253">
        <f t="shared" si="47"/>
        <v>1.6</v>
      </c>
      <c r="AC301" s="76"/>
      <c r="AD301" s="76"/>
      <c r="AE301" s="76"/>
      <c r="AF301" s="97">
        <v>1</v>
      </c>
      <c r="AG301" s="97">
        <v>1</v>
      </c>
      <c r="AH301" s="73"/>
      <c r="AI301" s="57"/>
      <c r="AJ301" s="45"/>
      <c r="AK301" s="45"/>
      <c r="AL301" s="45"/>
    </row>
    <row r="302" spans="1:38" hidden="1" outlineLevel="2" x14ac:dyDescent="0.25">
      <c r="A302" s="45"/>
      <c r="B302" s="54"/>
      <c r="C302" s="47">
        <f t="shared" si="45"/>
        <v>3</v>
      </c>
      <c r="D302" s="73"/>
      <c r="E302" s="70"/>
      <c r="F302" s="70" t="s">
        <v>838</v>
      </c>
      <c r="G302" s="73"/>
      <c r="H302" s="76" t="s">
        <v>839</v>
      </c>
      <c r="I302" s="96" t="s">
        <v>510</v>
      </c>
      <c r="J302" s="96"/>
      <c r="K302" s="97">
        <v>4</v>
      </c>
      <c r="L302" s="97">
        <v>4</v>
      </c>
      <c r="M302" s="97">
        <v>4</v>
      </c>
      <c r="N302" s="97">
        <v>4</v>
      </c>
      <c r="O302" s="97">
        <v>4</v>
      </c>
      <c r="P302" s="97">
        <v>4</v>
      </c>
      <c r="Q302" s="76"/>
      <c r="R302" s="76" t="s">
        <v>680</v>
      </c>
      <c r="S302" s="76" t="s">
        <v>558</v>
      </c>
      <c r="T302" s="76"/>
      <c r="U302" s="253">
        <f t="shared" si="47"/>
        <v>4</v>
      </c>
      <c r="V302" s="253">
        <f t="shared" si="47"/>
        <v>4</v>
      </c>
      <c r="W302" s="253">
        <f t="shared" si="47"/>
        <v>4</v>
      </c>
      <c r="X302" s="253">
        <f t="shared" si="47"/>
        <v>4</v>
      </c>
      <c r="Y302" s="253">
        <f t="shared" si="47"/>
        <v>4</v>
      </c>
      <c r="Z302" s="253">
        <f t="shared" si="47"/>
        <v>4</v>
      </c>
      <c r="AA302" s="253">
        <f t="shared" si="47"/>
        <v>4</v>
      </c>
      <c r="AB302" s="253">
        <f t="shared" si="47"/>
        <v>4</v>
      </c>
      <c r="AC302" s="76"/>
      <c r="AD302" s="76"/>
      <c r="AE302" s="76"/>
      <c r="AF302" s="97">
        <v>1</v>
      </c>
      <c r="AG302" s="97">
        <v>1</v>
      </c>
      <c r="AH302" s="73"/>
      <c r="AI302" s="57"/>
      <c r="AJ302" s="45"/>
      <c r="AK302" s="45"/>
      <c r="AL302" s="45"/>
    </row>
    <row r="303" spans="1:38" hidden="1" outlineLevel="2" x14ac:dyDescent="0.25">
      <c r="A303" s="45"/>
      <c r="B303" s="54"/>
      <c r="C303" s="47">
        <f t="shared" si="45"/>
        <v>3</v>
      </c>
      <c r="D303" s="73"/>
      <c r="E303" s="70"/>
      <c r="F303" s="70" t="s">
        <v>840</v>
      </c>
      <c r="G303" s="73"/>
      <c r="H303" s="76" t="s">
        <v>841</v>
      </c>
      <c r="I303" s="96" t="s">
        <v>510</v>
      </c>
      <c r="J303" s="96"/>
      <c r="K303" s="97">
        <v>8.0000000000000002E-3</v>
      </c>
      <c r="L303" s="97">
        <v>8.0000000000000002E-3</v>
      </c>
      <c r="M303" s="97">
        <v>4.0000000000000001E-3</v>
      </c>
      <c r="N303" s="97">
        <v>4.0000000000000001E-3</v>
      </c>
      <c r="O303" s="97">
        <v>4.0000000000000001E-3</v>
      </c>
      <c r="P303" s="97">
        <v>2.7000000000000001E-3</v>
      </c>
      <c r="Q303" s="76"/>
      <c r="R303" s="76" t="s">
        <v>680</v>
      </c>
      <c r="S303" s="76" t="s">
        <v>558</v>
      </c>
      <c r="T303" s="76"/>
      <c r="U303" s="253">
        <f t="shared" si="47"/>
        <v>8.0000000000000002E-3</v>
      </c>
      <c r="V303" s="253">
        <f t="shared" si="47"/>
        <v>8.0000000000000002E-3</v>
      </c>
      <c r="W303" s="253">
        <f t="shared" si="47"/>
        <v>8.0000000000000002E-3</v>
      </c>
      <c r="X303" s="253">
        <f t="shared" si="47"/>
        <v>8.0000000000000002E-3</v>
      </c>
      <c r="Y303" s="253">
        <f t="shared" si="47"/>
        <v>8.0000000000000002E-3</v>
      </c>
      <c r="Z303" s="253">
        <f t="shared" si="47"/>
        <v>8.0000000000000002E-3</v>
      </c>
      <c r="AA303" s="253">
        <f t="shared" si="47"/>
        <v>8.0000000000000002E-3</v>
      </c>
      <c r="AB303" s="253">
        <f t="shared" si="47"/>
        <v>8.0000000000000002E-3</v>
      </c>
      <c r="AC303" s="76"/>
      <c r="AD303" s="76"/>
      <c r="AE303" s="76"/>
      <c r="AF303" s="97">
        <v>1</v>
      </c>
      <c r="AG303" s="97">
        <v>1</v>
      </c>
      <c r="AH303" s="73"/>
      <c r="AI303" s="57"/>
      <c r="AJ303" s="45"/>
      <c r="AK303" s="45"/>
      <c r="AL303" s="45"/>
    </row>
    <row r="304" spans="1:38" hidden="1" outlineLevel="2" x14ac:dyDescent="0.25">
      <c r="A304" s="45"/>
      <c r="B304" s="54"/>
      <c r="C304" s="47">
        <f t="shared" si="45"/>
        <v>3</v>
      </c>
      <c r="D304" s="73"/>
      <c r="E304" s="70"/>
      <c r="F304" s="70" t="s">
        <v>842</v>
      </c>
      <c r="G304" s="73"/>
      <c r="H304" s="76" t="s">
        <v>841</v>
      </c>
      <c r="I304" s="96" t="s">
        <v>510</v>
      </c>
      <c r="J304" s="96"/>
      <c r="K304" s="97">
        <v>1.2E-2</v>
      </c>
      <c r="L304" s="97">
        <v>1.2E-2</v>
      </c>
      <c r="M304" s="97">
        <v>6.0000000000000001E-3</v>
      </c>
      <c r="N304" s="97">
        <v>6.0000000000000001E-3</v>
      </c>
      <c r="O304" s="97">
        <v>6.0000000000000001E-3</v>
      </c>
      <c r="P304" s="97">
        <v>4.0000000000000001E-3</v>
      </c>
      <c r="Q304" s="76"/>
      <c r="R304" s="76" t="s">
        <v>680</v>
      </c>
      <c r="S304" s="76" t="s">
        <v>558</v>
      </c>
      <c r="T304" s="76"/>
      <c r="U304" s="253">
        <f t="shared" si="47"/>
        <v>1.2E-2</v>
      </c>
      <c r="V304" s="253">
        <f t="shared" si="47"/>
        <v>1.2E-2</v>
      </c>
      <c r="W304" s="253">
        <f t="shared" si="47"/>
        <v>1.2E-2</v>
      </c>
      <c r="X304" s="253">
        <f t="shared" si="47"/>
        <v>1.2E-2</v>
      </c>
      <c r="Y304" s="253">
        <f t="shared" si="47"/>
        <v>1.2E-2</v>
      </c>
      <c r="Z304" s="253">
        <f t="shared" si="47"/>
        <v>1.2E-2</v>
      </c>
      <c r="AA304" s="253">
        <f t="shared" si="47"/>
        <v>1.2E-2</v>
      </c>
      <c r="AB304" s="253">
        <f t="shared" si="47"/>
        <v>1.2E-2</v>
      </c>
      <c r="AC304" s="76"/>
      <c r="AD304" s="76"/>
      <c r="AE304" s="76"/>
      <c r="AF304" s="97">
        <v>1</v>
      </c>
      <c r="AG304" s="97">
        <v>1</v>
      </c>
      <c r="AH304" s="73"/>
      <c r="AI304" s="57"/>
      <c r="AJ304" s="45"/>
      <c r="AK304" s="45"/>
      <c r="AL304" s="45"/>
    </row>
    <row r="305" spans="1:38" hidden="1" outlineLevel="2" x14ac:dyDescent="0.25">
      <c r="A305" s="45"/>
      <c r="B305" s="54"/>
      <c r="C305" s="47">
        <f t="shared" si="45"/>
        <v>3</v>
      </c>
      <c r="D305" s="73"/>
      <c r="E305" s="70"/>
      <c r="F305" s="70" t="s">
        <v>843</v>
      </c>
      <c r="G305" s="73"/>
      <c r="H305" s="76" t="s">
        <v>844</v>
      </c>
      <c r="I305" s="96" t="s">
        <v>510</v>
      </c>
      <c r="J305" s="96"/>
      <c r="K305" s="97">
        <v>3</v>
      </c>
      <c r="L305" s="97">
        <v>3</v>
      </c>
      <c r="M305" s="97">
        <v>3</v>
      </c>
      <c r="N305" s="97">
        <v>3</v>
      </c>
      <c r="O305" s="97">
        <v>3</v>
      </c>
      <c r="P305" s="97">
        <v>3</v>
      </c>
      <c r="Q305" s="76"/>
      <c r="R305" s="76" t="s">
        <v>680</v>
      </c>
      <c r="S305" s="76" t="s">
        <v>558</v>
      </c>
      <c r="T305" s="76"/>
      <c r="U305" s="253">
        <f t="shared" si="47"/>
        <v>3</v>
      </c>
      <c r="V305" s="253">
        <f t="shared" si="47"/>
        <v>3</v>
      </c>
      <c r="W305" s="253">
        <f t="shared" si="47"/>
        <v>3</v>
      </c>
      <c r="X305" s="253">
        <f t="shared" si="47"/>
        <v>3</v>
      </c>
      <c r="Y305" s="253">
        <f t="shared" si="47"/>
        <v>3</v>
      </c>
      <c r="Z305" s="253">
        <f t="shared" si="47"/>
        <v>3</v>
      </c>
      <c r="AA305" s="253">
        <f t="shared" si="47"/>
        <v>3</v>
      </c>
      <c r="AB305" s="253">
        <f t="shared" si="47"/>
        <v>3</v>
      </c>
      <c r="AC305" s="76"/>
      <c r="AD305" s="76"/>
      <c r="AE305" s="76"/>
      <c r="AF305" s="97">
        <v>1</v>
      </c>
      <c r="AG305" s="97">
        <v>1</v>
      </c>
      <c r="AH305" s="73"/>
      <c r="AI305" s="57"/>
      <c r="AJ305" s="45"/>
      <c r="AK305" s="45"/>
      <c r="AL305" s="45"/>
    </row>
    <row r="306" spans="1:38" hidden="1" outlineLevel="2" x14ac:dyDescent="0.25">
      <c r="A306" s="45"/>
      <c r="B306" s="54"/>
      <c r="C306" s="47">
        <f t="shared" si="45"/>
        <v>3</v>
      </c>
      <c r="D306" s="73"/>
      <c r="E306" s="70"/>
      <c r="F306" s="70" t="s">
        <v>845</v>
      </c>
      <c r="G306" s="73"/>
      <c r="H306" s="76" t="s">
        <v>844</v>
      </c>
      <c r="I306" s="96" t="s">
        <v>510</v>
      </c>
      <c r="J306" s="96"/>
      <c r="K306" s="97">
        <v>0.6</v>
      </c>
      <c r="L306" s="97">
        <v>0.6</v>
      </c>
      <c r="M306" s="97">
        <v>0.6</v>
      </c>
      <c r="N306" s="97">
        <v>0.6</v>
      </c>
      <c r="O306" s="97">
        <v>0.6</v>
      </c>
      <c r="P306" s="97">
        <v>0.6</v>
      </c>
      <c r="Q306" s="76"/>
      <c r="R306" s="76" t="s">
        <v>846</v>
      </c>
      <c r="S306" s="76" t="s">
        <v>558</v>
      </c>
      <c r="T306" s="76"/>
      <c r="U306" s="253">
        <f t="shared" si="47"/>
        <v>0.6</v>
      </c>
      <c r="V306" s="253">
        <f t="shared" si="47"/>
        <v>0.6</v>
      </c>
      <c r="W306" s="253">
        <f t="shared" si="47"/>
        <v>0.6</v>
      </c>
      <c r="X306" s="253">
        <f t="shared" si="47"/>
        <v>0.6</v>
      </c>
      <c r="Y306" s="253">
        <f t="shared" si="47"/>
        <v>0.6</v>
      </c>
      <c r="Z306" s="253">
        <f t="shared" si="47"/>
        <v>0.6</v>
      </c>
      <c r="AA306" s="253">
        <f t="shared" si="47"/>
        <v>0.6</v>
      </c>
      <c r="AB306" s="253">
        <f t="shared" si="47"/>
        <v>0.6</v>
      </c>
      <c r="AC306" s="76"/>
      <c r="AD306" s="76"/>
      <c r="AE306" s="76"/>
      <c r="AF306" s="97">
        <v>1</v>
      </c>
      <c r="AG306" s="97">
        <v>1</v>
      </c>
      <c r="AH306" s="73"/>
      <c r="AI306" s="57"/>
      <c r="AJ306" s="45"/>
      <c r="AK306" s="45"/>
      <c r="AL306" s="45"/>
    </row>
    <row r="307" spans="1:38" hidden="1" outlineLevel="2" x14ac:dyDescent="0.25">
      <c r="A307" s="45"/>
      <c r="B307" s="54"/>
      <c r="C307" s="47">
        <f t="shared" si="45"/>
        <v>3</v>
      </c>
      <c r="D307" s="73"/>
      <c r="E307" s="70"/>
      <c r="F307" s="70" t="s">
        <v>847</v>
      </c>
      <c r="G307" s="73"/>
      <c r="H307" s="76" t="s">
        <v>848</v>
      </c>
      <c r="I307" s="96" t="s">
        <v>510</v>
      </c>
      <c r="J307" s="96"/>
      <c r="K307" s="97">
        <v>0.17</v>
      </c>
      <c r="L307" s="97">
        <v>0.17</v>
      </c>
      <c r="M307" s="97">
        <v>0.13</v>
      </c>
      <c r="N307" s="97">
        <v>0.13</v>
      </c>
      <c r="O307" s="97">
        <v>0.13</v>
      </c>
      <c r="P307" s="97">
        <v>0.13</v>
      </c>
      <c r="Q307" s="76"/>
      <c r="R307" s="76" t="s">
        <v>849</v>
      </c>
      <c r="S307" s="76"/>
      <c r="T307" s="76"/>
      <c r="U307" s="253">
        <f t="shared" si="47"/>
        <v>0.17</v>
      </c>
      <c r="V307" s="253">
        <f t="shared" si="47"/>
        <v>0.17</v>
      </c>
      <c r="W307" s="253">
        <f t="shared" si="47"/>
        <v>0.17</v>
      </c>
      <c r="X307" s="253">
        <f t="shared" si="47"/>
        <v>0.17</v>
      </c>
      <c r="Y307" s="253">
        <f t="shared" si="47"/>
        <v>0.17</v>
      </c>
      <c r="Z307" s="253">
        <f t="shared" si="47"/>
        <v>0.17</v>
      </c>
      <c r="AA307" s="253">
        <f t="shared" si="47"/>
        <v>0.17</v>
      </c>
      <c r="AB307" s="253">
        <f t="shared" si="47"/>
        <v>0.17</v>
      </c>
      <c r="AC307" s="76"/>
      <c r="AD307" s="76"/>
      <c r="AE307" s="76"/>
      <c r="AF307" s="97">
        <v>1</v>
      </c>
      <c r="AG307" s="97">
        <v>1</v>
      </c>
      <c r="AH307" s="73"/>
      <c r="AI307" s="57"/>
      <c r="AJ307" s="45"/>
      <c r="AK307" s="45"/>
      <c r="AL307" s="45"/>
    </row>
    <row r="308" spans="1:38" outlineLevel="1" collapsed="1" x14ac:dyDescent="0.25">
      <c r="A308" s="45"/>
      <c r="B308" s="54"/>
      <c r="C308" s="47">
        <f>INT($C$29)+1</f>
        <v>2</v>
      </c>
      <c r="D308" s="73"/>
      <c r="E308" s="70"/>
      <c r="F308" s="256" t="s">
        <v>442</v>
      </c>
      <c r="G308" s="73"/>
      <c r="H308" s="246" t="s">
        <v>850</v>
      </c>
      <c r="I308" s="96"/>
      <c r="J308" s="96" t="s">
        <v>527</v>
      </c>
      <c r="K308" s="76"/>
      <c r="L308" s="76"/>
      <c r="M308" s="76"/>
      <c r="N308" s="76"/>
      <c r="O308" s="76"/>
      <c r="P308" s="76"/>
      <c r="Q308" s="76"/>
      <c r="R308" s="76"/>
      <c r="S308" s="76"/>
      <c r="T308" s="76"/>
      <c r="U308" s="79">
        <v>23</v>
      </c>
      <c r="V308" s="76"/>
      <c r="W308" s="79">
        <v>0</v>
      </c>
      <c r="X308" s="76"/>
      <c r="Y308" s="76"/>
      <c r="Z308" s="76"/>
      <c r="AA308" s="76"/>
      <c r="AB308" s="76"/>
      <c r="AC308" s="76"/>
      <c r="AD308" s="76"/>
      <c r="AE308" s="76"/>
      <c r="AF308" s="76"/>
      <c r="AG308" s="76"/>
      <c r="AH308" s="73"/>
      <c r="AI308" s="57"/>
      <c r="AJ308" s="45"/>
      <c r="AK308" s="45"/>
      <c r="AL308" s="45"/>
    </row>
    <row r="309" spans="1:38" hidden="1" outlineLevel="3" x14ac:dyDescent="0.25">
      <c r="A309" s="45"/>
      <c r="B309" s="54"/>
      <c r="C309" s="47">
        <f>INT($C$29)+3</f>
        <v>4</v>
      </c>
      <c r="D309" s="73"/>
      <c r="E309" s="70" t="s">
        <v>851</v>
      </c>
      <c r="F309" s="70" t="s">
        <v>852</v>
      </c>
      <c r="G309" s="73"/>
      <c r="H309" s="76" t="s">
        <v>3278</v>
      </c>
      <c r="I309" s="96" t="s">
        <v>3280</v>
      </c>
      <c r="J309" s="96"/>
      <c r="K309" s="97">
        <v>31.62</v>
      </c>
      <c r="L309" s="97">
        <v>31.62</v>
      </c>
      <c r="M309" s="76"/>
      <c r="N309" s="76"/>
      <c r="O309" s="76"/>
      <c r="P309" s="76"/>
      <c r="Q309" s="76"/>
      <c r="R309" s="76" t="s">
        <v>3279</v>
      </c>
      <c r="S309" s="76"/>
      <c r="T309" s="76"/>
      <c r="U309" s="253">
        <f t="shared" ref="U309:AB311" si="48">INDEX($K309:$Q309,1,U$43)</f>
        <v>31.62</v>
      </c>
      <c r="V309" s="253">
        <f t="shared" si="48"/>
        <v>31.62</v>
      </c>
      <c r="W309" s="253">
        <f t="shared" si="48"/>
        <v>31.62</v>
      </c>
      <c r="X309" s="253">
        <f t="shared" si="48"/>
        <v>31.62</v>
      </c>
      <c r="Y309" s="253">
        <f t="shared" si="48"/>
        <v>31.62</v>
      </c>
      <c r="Z309" s="253">
        <f t="shared" si="48"/>
        <v>31.62</v>
      </c>
      <c r="AA309" s="253">
        <f t="shared" si="48"/>
        <v>31.62</v>
      </c>
      <c r="AB309" s="253">
        <f t="shared" si="48"/>
        <v>31.62</v>
      </c>
      <c r="AC309" s="76"/>
      <c r="AD309" s="76"/>
      <c r="AE309" s="76"/>
      <c r="AF309" s="97">
        <v>1</v>
      </c>
      <c r="AG309" s="97">
        <v>1</v>
      </c>
      <c r="AH309" s="73"/>
      <c r="AI309" s="57"/>
      <c r="AJ309" s="45"/>
      <c r="AK309" s="45"/>
      <c r="AL309" s="45"/>
    </row>
    <row r="310" spans="1:38" hidden="1" outlineLevel="2" x14ac:dyDescent="0.25">
      <c r="A310" s="45"/>
      <c r="B310" s="54"/>
      <c r="C310" s="47">
        <f t="shared" ref="C310:C322" si="49">INT($C$29)+2</f>
        <v>3</v>
      </c>
      <c r="D310" s="73"/>
      <c r="E310" s="70"/>
      <c r="F310" s="70" t="s">
        <v>853</v>
      </c>
      <c r="G310" s="73"/>
      <c r="H310" s="76" t="s">
        <v>2262</v>
      </c>
      <c r="I310" s="96" t="s">
        <v>854</v>
      </c>
      <c r="J310" s="96"/>
      <c r="K310" s="97">
        <v>24</v>
      </c>
      <c r="L310" s="97">
        <v>24</v>
      </c>
      <c r="M310" s="76"/>
      <c r="N310" s="76"/>
      <c r="O310" s="76"/>
      <c r="P310" s="76"/>
      <c r="Q310" s="76"/>
      <c r="R310" s="76" t="s">
        <v>2869</v>
      </c>
      <c r="S310" s="76"/>
      <c r="T310" s="76"/>
      <c r="U310" s="253">
        <f t="shared" si="48"/>
        <v>24</v>
      </c>
      <c r="V310" s="253">
        <f t="shared" si="48"/>
        <v>24</v>
      </c>
      <c r="W310" s="253">
        <f t="shared" si="48"/>
        <v>24</v>
      </c>
      <c r="X310" s="253">
        <f t="shared" si="48"/>
        <v>24</v>
      </c>
      <c r="Y310" s="253">
        <f t="shared" si="48"/>
        <v>24</v>
      </c>
      <c r="Z310" s="253">
        <f t="shared" si="48"/>
        <v>24</v>
      </c>
      <c r="AA310" s="253">
        <f t="shared" si="48"/>
        <v>24</v>
      </c>
      <c r="AB310" s="253">
        <f t="shared" si="48"/>
        <v>24</v>
      </c>
      <c r="AC310" s="76"/>
      <c r="AD310" s="76"/>
      <c r="AE310" s="76"/>
      <c r="AF310" s="97">
        <v>1</v>
      </c>
      <c r="AG310" s="97">
        <v>1</v>
      </c>
      <c r="AH310" s="73"/>
      <c r="AI310" s="57"/>
      <c r="AJ310" s="45"/>
      <c r="AK310" s="45"/>
      <c r="AL310" s="45"/>
    </row>
    <row r="311" spans="1:38" hidden="1" outlineLevel="2" x14ac:dyDescent="0.25">
      <c r="A311" s="45"/>
      <c r="B311" s="54"/>
      <c r="C311" s="47">
        <f t="shared" si="49"/>
        <v>3</v>
      </c>
      <c r="D311" s="73"/>
      <c r="E311" s="70"/>
      <c r="F311" s="70" t="s">
        <v>855</v>
      </c>
      <c r="G311" s="73"/>
      <c r="H311" s="76" t="s">
        <v>856</v>
      </c>
      <c r="I311" s="96" t="s">
        <v>857</v>
      </c>
      <c r="J311" s="96"/>
      <c r="K311" s="97">
        <v>4.0000000000000001E-3</v>
      </c>
      <c r="L311" s="97">
        <v>4.0000000000000001E-3</v>
      </c>
      <c r="M311" s="76"/>
      <c r="N311" s="76"/>
      <c r="O311" s="76"/>
      <c r="P311" s="76"/>
      <c r="Q311" s="76"/>
      <c r="R311" s="76" t="s">
        <v>520</v>
      </c>
      <c r="S311" s="76"/>
      <c r="T311" s="76"/>
      <c r="U311" s="253">
        <f t="shared" si="48"/>
        <v>4.0000000000000001E-3</v>
      </c>
      <c r="V311" s="253">
        <f t="shared" si="48"/>
        <v>4.0000000000000001E-3</v>
      </c>
      <c r="W311" s="253">
        <f t="shared" si="48"/>
        <v>4.0000000000000001E-3</v>
      </c>
      <c r="X311" s="253">
        <f t="shared" si="48"/>
        <v>4.0000000000000001E-3</v>
      </c>
      <c r="Y311" s="253">
        <f t="shared" si="48"/>
        <v>4.0000000000000001E-3</v>
      </c>
      <c r="Z311" s="253">
        <f t="shared" si="48"/>
        <v>4.0000000000000001E-3</v>
      </c>
      <c r="AA311" s="253">
        <f t="shared" si="48"/>
        <v>4.0000000000000001E-3</v>
      </c>
      <c r="AB311" s="253">
        <f t="shared" si="48"/>
        <v>4.0000000000000001E-3</v>
      </c>
      <c r="AC311" s="76"/>
      <c r="AD311" s="76"/>
      <c r="AE311" s="76"/>
      <c r="AF311" s="97">
        <v>1</v>
      </c>
      <c r="AG311" s="97">
        <v>1</v>
      </c>
      <c r="AH311" s="73"/>
      <c r="AI311" s="57"/>
      <c r="AJ311" s="45"/>
      <c r="AK311" s="45"/>
      <c r="AL311" s="45"/>
    </row>
    <row r="312" spans="1:38" hidden="1" outlineLevel="2" x14ac:dyDescent="0.25">
      <c r="A312" s="45"/>
      <c r="B312" s="54"/>
      <c r="C312" s="47">
        <f t="shared" si="49"/>
        <v>3</v>
      </c>
      <c r="D312" s="73"/>
      <c r="E312" s="70"/>
      <c r="F312" s="70" t="s">
        <v>858</v>
      </c>
      <c r="G312" s="73"/>
      <c r="H312" s="76" t="s">
        <v>2263</v>
      </c>
      <c r="I312" s="96" t="s">
        <v>582</v>
      </c>
      <c r="J312" s="96"/>
      <c r="K312" s="76"/>
      <c r="L312" s="76"/>
      <c r="M312" s="76"/>
      <c r="N312" s="76"/>
      <c r="O312" s="76"/>
      <c r="P312" s="76"/>
      <c r="Q312" s="76"/>
      <c r="R312" s="76"/>
      <c r="S312" s="76"/>
      <c r="T312" s="76"/>
      <c r="U312" s="97">
        <v>0.7</v>
      </c>
      <c r="V312" s="97">
        <v>0.7</v>
      </c>
      <c r="W312" s="97">
        <v>0.7</v>
      </c>
      <c r="X312" s="97">
        <v>0.7</v>
      </c>
      <c r="Y312" s="97">
        <v>0.7</v>
      </c>
      <c r="Z312" s="97">
        <v>0.7</v>
      </c>
      <c r="AA312" s="97">
        <v>0.7</v>
      </c>
      <c r="AB312" s="97">
        <v>0.7</v>
      </c>
      <c r="AC312" s="76"/>
      <c r="AD312" s="97" t="s">
        <v>2237</v>
      </c>
      <c r="AE312" s="76"/>
      <c r="AF312" s="97">
        <v>1</v>
      </c>
      <c r="AG312" s="97">
        <v>1</v>
      </c>
      <c r="AH312" s="73"/>
      <c r="AI312" s="57"/>
      <c r="AJ312" s="45"/>
      <c r="AK312" s="45"/>
      <c r="AL312" s="45"/>
    </row>
    <row r="313" spans="1:38" hidden="1" outlineLevel="2" x14ac:dyDescent="0.25">
      <c r="A313" s="45"/>
      <c r="B313" s="54"/>
      <c r="C313" s="47">
        <f t="shared" si="49"/>
        <v>3</v>
      </c>
      <c r="D313" s="73"/>
      <c r="E313" s="70"/>
      <c r="F313" s="70" t="s">
        <v>859</v>
      </c>
      <c r="G313" s="73"/>
      <c r="H313" s="76" t="s">
        <v>860</v>
      </c>
      <c r="I313" s="96" t="s">
        <v>582</v>
      </c>
      <c r="J313" s="96"/>
      <c r="K313" s="97">
        <v>0.04</v>
      </c>
      <c r="L313" s="97">
        <v>0.04</v>
      </c>
      <c r="M313" s="76"/>
      <c r="N313" s="76"/>
      <c r="O313" s="76"/>
      <c r="P313" s="76"/>
      <c r="Q313" s="76"/>
      <c r="R313" s="76" t="s">
        <v>861</v>
      </c>
      <c r="S313" s="76"/>
      <c r="T313" s="76"/>
      <c r="U313" s="253">
        <f t="shared" ref="U313:AB314" si="50">INDEX($K313:$Q313,1,U$43)</f>
        <v>0.04</v>
      </c>
      <c r="V313" s="253">
        <f t="shared" si="50"/>
        <v>0.04</v>
      </c>
      <c r="W313" s="253">
        <f t="shared" si="50"/>
        <v>0.04</v>
      </c>
      <c r="X313" s="253">
        <f t="shared" si="50"/>
        <v>0.04</v>
      </c>
      <c r="Y313" s="253">
        <f t="shared" si="50"/>
        <v>0.04</v>
      </c>
      <c r="Z313" s="253">
        <f t="shared" si="50"/>
        <v>0.04</v>
      </c>
      <c r="AA313" s="253">
        <f t="shared" si="50"/>
        <v>0.04</v>
      </c>
      <c r="AB313" s="253">
        <f t="shared" si="50"/>
        <v>0.04</v>
      </c>
      <c r="AC313" s="76"/>
      <c r="AD313" s="76"/>
      <c r="AE313" s="76"/>
      <c r="AF313" s="97">
        <v>1</v>
      </c>
      <c r="AG313" s="97">
        <v>1</v>
      </c>
      <c r="AH313" s="73"/>
      <c r="AI313" s="57"/>
      <c r="AJ313" s="45"/>
      <c r="AK313" s="45"/>
      <c r="AL313" s="45"/>
    </row>
    <row r="314" spans="1:38" hidden="1" outlineLevel="2" x14ac:dyDescent="0.25">
      <c r="A314" s="45"/>
      <c r="B314" s="54"/>
      <c r="C314" s="47">
        <f t="shared" si="49"/>
        <v>3</v>
      </c>
      <c r="D314" s="73"/>
      <c r="E314" s="70"/>
      <c r="F314" s="70" t="s">
        <v>862</v>
      </c>
      <c r="G314" s="73"/>
      <c r="H314" s="76" t="s">
        <v>863</v>
      </c>
      <c r="I314" s="96" t="s">
        <v>537</v>
      </c>
      <c r="J314" s="96"/>
      <c r="K314" s="97">
        <v>0.25</v>
      </c>
      <c r="L314" s="97">
        <v>0.25</v>
      </c>
      <c r="M314" s="76"/>
      <c r="N314" s="76"/>
      <c r="O314" s="76"/>
      <c r="P314" s="76"/>
      <c r="Q314" s="76"/>
      <c r="R314" s="76" t="s">
        <v>864</v>
      </c>
      <c r="S314" s="76"/>
      <c r="T314" s="76"/>
      <c r="U314" s="253">
        <f t="shared" si="50"/>
        <v>0.25</v>
      </c>
      <c r="V314" s="253">
        <f t="shared" si="50"/>
        <v>0.25</v>
      </c>
      <c r="W314" s="253">
        <f t="shared" si="50"/>
        <v>0.25</v>
      </c>
      <c r="X314" s="253">
        <f t="shared" si="50"/>
        <v>0.25</v>
      </c>
      <c r="Y314" s="253">
        <f t="shared" si="50"/>
        <v>0.25</v>
      </c>
      <c r="Z314" s="253">
        <f t="shared" si="50"/>
        <v>0.25</v>
      </c>
      <c r="AA314" s="253">
        <f t="shared" si="50"/>
        <v>0.25</v>
      </c>
      <c r="AB314" s="253">
        <f t="shared" si="50"/>
        <v>0.25</v>
      </c>
      <c r="AC314" s="76"/>
      <c r="AD314" s="76"/>
      <c r="AE314" s="76"/>
      <c r="AF314" s="97">
        <v>1</v>
      </c>
      <c r="AG314" s="97">
        <v>1</v>
      </c>
      <c r="AH314" s="73"/>
      <c r="AI314" s="57"/>
      <c r="AJ314" s="45"/>
      <c r="AK314" s="45"/>
      <c r="AL314" s="45"/>
    </row>
    <row r="315" spans="1:38" hidden="1" outlineLevel="2" x14ac:dyDescent="0.25">
      <c r="A315" s="45"/>
      <c r="B315" s="54"/>
      <c r="C315" s="47">
        <f t="shared" si="49"/>
        <v>3</v>
      </c>
      <c r="D315" s="73"/>
      <c r="E315" s="70"/>
      <c r="F315" s="70" t="s">
        <v>865</v>
      </c>
      <c r="G315" s="73"/>
      <c r="H315" s="76" t="s">
        <v>866</v>
      </c>
      <c r="I315" s="96" t="s">
        <v>867</v>
      </c>
      <c r="J315" s="96"/>
      <c r="K315" s="76"/>
      <c r="L315" s="76"/>
      <c r="M315" s="76"/>
      <c r="N315" s="76"/>
      <c r="O315" s="76"/>
      <c r="P315" s="76"/>
      <c r="Q315" s="76"/>
      <c r="R315" s="76" t="s">
        <v>868</v>
      </c>
      <c r="S315" s="76"/>
      <c r="T315" s="76"/>
      <c r="U315" s="97">
        <v>0.03</v>
      </c>
      <c r="V315" s="97">
        <v>0.03</v>
      </c>
      <c r="W315" s="97">
        <v>0.03</v>
      </c>
      <c r="X315" s="97">
        <v>0.2</v>
      </c>
      <c r="Y315" s="97">
        <v>0.06</v>
      </c>
      <c r="Z315" s="97">
        <v>0.06</v>
      </c>
      <c r="AA315" s="97">
        <v>0.11</v>
      </c>
      <c r="AB315" s="97">
        <v>0.11</v>
      </c>
      <c r="AC315" s="76"/>
      <c r="AD315" s="97" t="s">
        <v>868</v>
      </c>
      <c r="AE315" s="76"/>
      <c r="AF315" s="97">
        <v>1</v>
      </c>
      <c r="AG315" s="97">
        <v>1</v>
      </c>
      <c r="AH315" s="73"/>
      <c r="AI315" s="57"/>
      <c r="AJ315" s="45"/>
      <c r="AK315" s="45"/>
      <c r="AL315" s="45"/>
    </row>
    <row r="316" spans="1:38" hidden="1" outlineLevel="2" x14ac:dyDescent="0.25">
      <c r="A316" s="45"/>
      <c r="B316" s="54"/>
      <c r="C316" s="47">
        <f t="shared" si="49"/>
        <v>3</v>
      </c>
      <c r="D316" s="73"/>
      <c r="E316" s="70"/>
      <c r="F316" s="70" t="s">
        <v>869</v>
      </c>
      <c r="G316" s="73"/>
      <c r="H316" s="76" t="s">
        <v>870</v>
      </c>
      <c r="I316" s="96" t="s">
        <v>532</v>
      </c>
      <c r="J316" s="96"/>
      <c r="K316" s="97">
        <v>1.35</v>
      </c>
      <c r="L316" s="97">
        <v>1.35</v>
      </c>
      <c r="M316" s="76"/>
      <c r="N316" s="76"/>
      <c r="O316" s="76"/>
      <c r="P316" s="76"/>
      <c r="Q316" s="76"/>
      <c r="R316" s="76" t="s">
        <v>871</v>
      </c>
      <c r="S316" s="76"/>
      <c r="T316" s="76"/>
      <c r="U316" s="253">
        <f t="shared" ref="U316:AB319" si="51">INDEX($K316:$Q316,1,U$43)</f>
        <v>1.35</v>
      </c>
      <c r="V316" s="253">
        <f t="shared" si="51"/>
        <v>1.35</v>
      </c>
      <c r="W316" s="253">
        <f t="shared" si="51"/>
        <v>1.35</v>
      </c>
      <c r="X316" s="253">
        <f t="shared" si="51"/>
        <v>1.35</v>
      </c>
      <c r="Y316" s="253">
        <f t="shared" si="51"/>
        <v>1.35</v>
      </c>
      <c r="Z316" s="253">
        <f t="shared" si="51"/>
        <v>1.35</v>
      </c>
      <c r="AA316" s="253">
        <f t="shared" si="51"/>
        <v>1.35</v>
      </c>
      <c r="AB316" s="253">
        <f t="shared" si="51"/>
        <v>1.35</v>
      </c>
      <c r="AC316" s="76"/>
      <c r="AD316" s="76"/>
      <c r="AE316" s="76"/>
      <c r="AF316" s="97">
        <v>1</v>
      </c>
      <c r="AG316" s="97">
        <v>1</v>
      </c>
      <c r="AH316" s="73"/>
      <c r="AI316" s="57"/>
      <c r="AJ316" s="45"/>
      <c r="AK316" s="45"/>
      <c r="AL316" s="45"/>
    </row>
    <row r="317" spans="1:38" hidden="1" outlineLevel="2" x14ac:dyDescent="0.25">
      <c r="A317" s="45"/>
      <c r="B317" s="54"/>
      <c r="C317" s="47">
        <f t="shared" si="49"/>
        <v>3</v>
      </c>
      <c r="D317" s="73"/>
      <c r="E317" s="70"/>
      <c r="F317" s="70" t="s">
        <v>872</v>
      </c>
      <c r="G317" s="73"/>
      <c r="H317" s="76" t="s">
        <v>873</v>
      </c>
      <c r="I317" s="96" t="s">
        <v>634</v>
      </c>
      <c r="J317" s="96"/>
      <c r="K317" s="97">
        <v>1.6E-2</v>
      </c>
      <c r="L317" s="97">
        <v>1.6E-2</v>
      </c>
      <c r="M317" s="76"/>
      <c r="N317" s="76"/>
      <c r="O317" s="76"/>
      <c r="P317" s="76"/>
      <c r="Q317" s="76"/>
      <c r="R317" s="76" t="s">
        <v>874</v>
      </c>
      <c r="S317" s="76"/>
      <c r="T317" s="76"/>
      <c r="U317" s="253">
        <f t="shared" si="51"/>
        <v>1.6E-2</v>
      </c>
      <c r="V317" s="253">
        <f t="shared" si="51"/>
        <v>1.6E-2</v>
      </c>
      <c r="W317" s="253">
        <f t="shared" si="51"/>
        <v>1.6E-2</v>
      </c>
      <c r="X317" s="253">
        <f t="shared" si="51"/>
        <v>1.6E-2</v>
      </c>
      <c r="Y317" s="253">
        <f t="shared" si="51"/>
        <v>1.6E-2</v>
      </c>
      <c r="Z317" s="253">
        <f t="shared" si="51"/>
        <v>1.6E-2</v>
      </c>
      <c r="AA317" s="253">
        <f t="shared" si="51"/>
        <v>1.6E-2</v>
      </c>
      <c r="AB317" s="253">
        <f t="shared" si="51"/>
        <v>1.6E-2</v>
      </c>
      <c r="AC317" s="76"/>
      <c r="AD317" s="76"/>
      <c r="AE317" s="76"/>
      <c r="AF317" s="97">
        <v>1</v>
      </c>
      <c r="AG317" s="97">
        <v>1</v>
      </c>
      <c r="AH317" s="73"/>
      <c r="AI317" s="57"/>
      <c r="AJ317" s="45"/>
      <c r="AK317" s="45"/>
      <c r="AL317" s="45"/>
    </row>
    <row r="318" spans="1:38" hidden="1" outlineLevel="2" x14ac:dyDescent="0.25">
      <c r="A318" s="45"/>
      <c r="B318" s="54"/>
      <c r="C318" s="47">
        <f t="shared" si="49"/>
        <v>3</v>
      </c>
      <c r="D318" s="73"/>
      <c r="E318" s="70"/>
      <c r="F318" s="70" t="s">
        <v>875</v>
      </c>
      <c r="G318" s="73"/>
      <c r="H318" s="76" t="s">
        <v>876</v>
      </c>
      <c r="I318" s="96" t="s">
        <v>582</v>
      </c>
      <c r="J318" s="96"/>
      <c r="K318" s="97">
        <v>1</v>
      </c>
      <c r="L318" s="97">
        <v>1</v>
      </c>
      <c r="M318" s="76"/>
      <c r="N318" s="76"/>
      <c r="O318" s="76"/>
      <c r="P318" s="76"/>
      <c r="Q318" s="76"/>
      <c r="R318" s="76" t="s">
        <v>595</v>
      </c>
      <c r="S318" s="76"/>
      <c r="T318" s="76"/>
      <c r="U318" s="253">
        <f t="shared" si="51"/>
        <v>1</v>
      </c>
      <c r="V318" s="253">
        <f t="shared" si="51"/>
        <v>1</v>
      </c>
      <c r="W318" s="253">
        <f t="shared" si="51"/>
        <v>1</v>
      </c>
      <c r="X318" s="253">
        <f t="shared" si="51"/>
        <v>1</v>
      </c>
      <c r="Y318" s="253">
        <f t="shared" si="51"/>
        <v>1</v>
      </c>
      <c r="Z318" s="253">
        <f t="shared" si="51"/>
        <v>1</v>
      </c>
      <c r="AA318" s="253">
        <f t="shared" si="51"/>
        <v>1</v>
      </c>
      <c r="AB318" s="253">
        <f t="shared" si="51"/>
        <v>1</v>
      </c>
      <c r="AC318" s="76"/>
      <c r="AD318" s="76"/>
      <c r="AE318" s="76"/>
      <c r="AF318" s="97">
        <v>1</v>
      </c>
      <c r="AG318" s="97">
        <v>1</v>
      </c>
      <c r="AH318" s="73"/>
      <c r="AI318" s="57"/>
      <c r="AJ318" s="45"/>
      <c r="AK318" s="45"/>
      <c r="AL318" s="45"/>
    </row>
    <row r="319" spans="1:38" hidden="1" outlineLevel="2" x14ac:dyDescent="0.25">
      <c r="A319" s="45"/>
      <c r="B319" s="54"/>
      <c r="C319" s="47">
        <f t="shared" si="49"/>
        <v>3</v>
      </c>
      <c r="D319" s="73"/>
      <c r="E319" s="70"/>
      <c r="F319" s="70" t="s">
        <v>877</v>
      </c>
      <c r="G319" s="73"/>
      <c r="H319" s="76" t="s">
        <v>878</v>
      </c>
      <c r="I319" s="96" t="s">
        <v>879</v>
      </c>
      <c r="J319" s="96"/>
      <c r="K319" s="97">
        <v>1350</v>
      </c>
      <c r="L319" s="97">
        <v>1350</v>
      </c>
      <c r="M319" s="76"/>
      <c r="N319" s="76"/>
      <c r="O319" s="76"/>
      <c r="P319" s="76"/>
      <c r="Q319" s="76"/>
      <c r="R319" s="76"/>
      <c r="S319" s="76"/>
      <c r="T319" s="76"/>
      <c r="U319" s="253">
        <f t="shared" si="51"/>
        <v>1350</v>
      </c>
      <c r="V319" s="253">
        <f t="shared" si="51"/>
        <v>1350</v>
      </c>
      <c r="W319" s="253">
        <f t="shared" si="51"/>
        <v>1350</v>
      </c>
      <c r="X319" s="253">
        <f t="shared" si="51"/>
        <v>1350</v>
      </c>
      <c r="Y319" s="253">
        <f t="shared" si="51"/>
        <v>1350</v>
      </c>
      <c r="Z319" s="253">
        <f t="shared" si="51"/>
        <v>1350</v>
      </c>
      <c r="AA319" s="253">
        <f t="shared" si="51"/>
        <v>1350</v>
      </c>
      <c r="AB319" s="253">
        <f t="shared" si="51"/>
        <v>1350</v>
      </c>
      <c r="AC319" s="76"/>
      <c r="AD319" s="76"/>
      <c r="AE319" s="76"/>
      <c r="AF319" s="97">
        <v>1</v>
      </c>
      <c r="AG319" s="97">
        <v>1</v>
      </c>
      <c r="AH319" s="73"/>
      <c r="AI319" s="57"/>
      <c r="AJ319" s="45"/>
      <c r="AK319" s="45"/>
      <c r="AL319" s="45"/>
    </row>
    <row r="320" spans="1:38" hidden="1" outlineLevel="2" x14ac:dyDescent="0.25">
      <c r="A320" s="45"/>
      <c r="B320" s="54"/>
      <c r="C320" s="47">
        <f t="shared" si="49"/>
        <v>3</v>
      </c>
      <c r="D320" s="73"/>
      <c r="E320" s="70"/>
      <c r="F320" s="70" t="s">
        <v>880</v>
      </c>
      <c r="G320" s="73"/>
      <c r="H320" s="76" t="s">
        <v>881</v>
      </c>
      <c r="I320" s="96" t="s">
        <v>882</v>
      </c>
      <c r="J320" s="96"/>
      <c r="K320" s="76"/>
      <c r="L320" s="76"/>
      <c r="M320" s="76"/>
      <c r="N320" s="76"/>
      <c r="O320" s="76"/>
      <c r="P320" s="76"/>
      <c r="Q320" s="76"/>
      <c r="R320" s="76"/>
      <c r="S320" s="76"/>
      <c r="T320" s="76"/>
      <c r="U320" s="97">
        <v>60000000</v>
      </c>
      <c r="V320" s="97">
        <v>60000000</v>
      </c>
      <c r="W320" s="97">
        <v>58002566.399999999</v>
      </c>
      <c r="X320" s="97">
        <f>U320</f>
        <v>60000000</v>
      </c>
      <c r="Y320" s="255">
        <f t="shared" ref="X320:AB322" si="52">X320</f>
        <v>60000000</v>
      </c>
      <c r="Z320" s="255">
        <f t="shared" si="52"/>
        <v>60000000</v>
      </c>
      <c r="AA320" s="255">
        <f t="shared" si="52"/>
        <v>60000000</v>
      </c>
      <c r="AB320" s="97">
        <f>U320*(51.8-2*(51.8-31.5))/51.8</f>
        <v>12972972.972972976</v>
      </c>
      <c r="AC320" s="76"/>
      <c r="AD320" s="97"/>
      <c r="AE320" s="76"/>
      <c r="AF320" s="97">
        <v>1</v>
      </c>
      <c r="AG320" s="97">
        <v>1</v>
      </c>
      <c r="AH320" s="73"/>
      <c r="AI320" s="57"/>
      <c r="AJ320" s="45"/>
      <c r="AK320" s="45"/>
      <c r="AL320" s="45"/>
    </row>
    <row r="321" spans="1:38" hidden="1" outlineLevel="2" x14ac:dyDescent="0.25">
      <c r="A321" s="45"/>
      <c r="B321" s="54"/>
      <c r="C321" s="47">
        <f t="shared" si="49"/>
        <v>3</v>
      </c>
      <c r="D321" s="73"/>
      <c r="E321" s="70"/>
      <c r="F321" s="70" t="s">
        <v>883</v>
      </c>
      <c r="G321" s="73"/>
      <c r="H321" s="76" t="s">
        <v>2349</v>
      </c>
      <c r="I321" s="96" t="s">
        <v>2904</v>
      </c>
      <c r="J321" s="96"/>
      <c r="K321" s="76"/>
      <c r="L321" s="76"/>
      <c r="M321" s="76"/>
      <c r="N321" s="76"/>
      <c r="O321" s="76"/>
      <c r="P321" s="76"/>
      <c r="Q321" s="76"/>
      <c r="R321" s="76"/>
      <c r="S321" s="76"/>
      <c r="T321" s="76"/>
      <c r="U321" s="97">
        <v>2.5000000000000001E-2</v>
      </c>
      <c r="V321" s="97">
        <v>2.5000000000000001E-2</v>
      </c>
      <c r="W321" s="97">
        <v>2.5000000000000001E-2</v>
      </c>
      <c r="X321" s="97">
        <f t="shared" si="52"/>
        <v>2.5000000000000001E-2</v>
      </c>
      <c r="Y321" s="255">
        <f t="shared" si="52"/>
        <v>2.5000000000000001E-2</v>
      </c>
      <c r="Z321" s="255">
        <f t="shared" si="52"/>
        <v>2.5000000000000001E-2</v>
      </c>
      <c r="AA321" s="255">
        <f t="shared" si="52"/>
        <v>2.5000000000000001E-2</v>
      </c>
      <c r="AB321" s="255">
        <f t="shared" si="52"/>
        <v>2.5000000000000001E-2</v>
      </c>
      <c r="AC321" s="76"/>
      <c r="AD321" s="97" t="s">
        <v>2350</v>
      </c>
      <c r="AE321" s="76"/>
      <c r="AF321" s="97">
        <v>1</v>
      </c>
      <c r="AG321" s="97">
        <v>1</v>
      </c>
      <c r="AH321" s="73"/>
      <c r="AI321" s="57"/>
      <c r="AJ321" s="45"/>
      <c r="AK321" s="45"/>
      <c r="AL321" s="45"/>
    </row>
    <row r="322" spans="1:38" hidden="1" outlineLevel="2" x14ac:dyDescent="0.25">
      <c r="A322" s="45"/>
      <c r="B322" s="54"/>
      <c r="C322" s="47">
        <f t="shared" si="49"/>
        <v>3</v>
      </c>
      <c r="D322" s="73"/>
      <c r="E322" s="70"/>
      <c r="F322" s="70" t="s">
        <v>884</v>
      </c>
      <c r="G322" s="73"/>
      <c r="H322" s="76" t="s">
        <v>885</v>
      </c>
      <c r="I322" s="96" t="s">
        <v>510</v>
      </c>
      <c r="J322" s="96"/>
      <c r="K322" s="76"/>
      <c r="L322" s="76"/>
      <c r="M322" s="76"/>
      <c r="N322" s="76"/>
      <c r="O322" s="76"/>
      <c r="P322" s="76"/>
      <c r="Q322" s="76"/>
      <c r="R322" s="76"/>
      <c r="S322" s="76"/>
      <c r="T322" s="76"/>
      <c r="U322" s="97">
        <v>0.18</v>
      </c>
      <c r="V322" s="97">
        <v>0.18</v>
      </c>
      <c r="W322" s="97">
        <v>0.18</v>
      </c>
      <c r="X322" s="97">
        <f t="shared" si="52"/>
        <v>0.18</v>
      </c>
      <c r="Y322" s="255">
        <f t="shared" si="52"/>
        <v>0.18</v>
      </c>
      <c r="Z322" s="255">
        <f t="shared" si="52"/>
        <v>0.18</v>
      </c>
      <c r="AA322" s="255">
        <f t="shared" si="52"/>
        <v>0.18</v>
      </c>
      <c r="AB322" s="255">
        <f t="shared" si="52"/>
        <v>0.18</v>
      </c>
      <c r="AC322" s="76"/>
      <c r="AD322" s="97" t="s">
        <v>619</v>
      </c>
      <c r="AE322" s="76"/>
      <c r="AF322" s="97">
        <v>1</v>
      </c>
      <c r="AG322" s="97">
        <v>1</v>
      </c>
      <c r="AH322" s="73"/>
      <c r="AI322" s="57"/>
      <c r="AJ322" s="45"/>
      <c r="AK322" s="45"/>
      <c r="AL322" s="45"/>
    </row>
    <row r="323" spans="1:38" hidden="1" outlineLevel="2" x14ac:dyDescent="0.25">
      <c r="A323" s="45"/>
      <c r="B323" s="54"/>
      <c r="C323" s="47">
        <f t="shared" ref="C323:C331" si="53">INT($C$29)+2</f>
        <v>3</v>
      </c>
      <c r="D323" s="73"/>
      <c r="E323" s="70"/>
      <c r="F323" s="70" t="s">
        <v>886</v>
      </c>
      <c r="G323" s="73"/>
      <c r="H323" s="76" t="s">
        <v>887</v>
      </c>
      <c r="I323" s="96" t="s">
        <v>888</v>
      </c>
      <c r="J323" s="96"/>
      <c r="K323" s="97">
        <v>0.2</v>
      </c>
      <c r="L323" s="97">
        <v>0.2</v>
      </c>
      <c r="M323" s="76"/>
      <c r="N323" s="76"/>
      <c r="O323" s="76"/>
      <c r="P323" s="76"/>
      <c r="Q323" s="76"/>
      <c r="R323" s="76" t="s">
        <v>619</v>
      </c>
      <c r="S323" s="76"/>
      <c r="T323" s="76"/>
      <c r="U323" s="253">
        <f t="shared" ref="U323:AB325" si="54">INDEX($K323:$Q323,1,U$43)</f>
        <v>0.2</v>
      </c>
      <c r="V323" s="253">
        <f t="shared" si="54"/>
        <v>0.2</v>
      </c>
      <c r="W323" s="253">
        <f t="shared" si="54"/>
        <v>0.2</v>
      </c>
      <c r="X323" s="253">
        <f t="shared" si="54"/>
        <v>0.2</v>
      </c>
      <c r="Y323" s="253">
        <f t="shared" si="54"/>
        <v>0.2</v>
      </c>
      <c r="Z323" s="253">
        <f t="shared" si="54"/>
        <v>0.2</v>
      </c>
      <c r="AA323" s="253">
        <f t="shared" si="54"/>
        <v>0.2</v>
      </c>
      <c r="AB323" s="253">
        <f t="shared" si="54"/>
        <v>0.2</v>
      </c>
      <c r="AC323" s="76"/>
      <c r="AD323" s="76"/>
      <c r="AE323" s="76"/>
      <c r="AF323" s="97">
        <v>1</v>
      </c>
      <c r="AG323" s="97">
        <v>1</v>
      </c>
      <c r="AH323" s="73"/>
      <c r="AI323" s="57"/>
      <c r="AJ323" s="45"/>
      <c r="AK323" s="45"/>
      <c r="AL323" s="45"/>
    </row>
    <row r="324" spans="1:38" hidden="1" outlineLevel="2" x14ac:dyDescent="0.25">
      <c r="A324" s="45"/>
      <c r="B324" s="54"/>
      <c r="C324" s="47">
        <f t="shared" si="53"/>
        <v>3</v>
      </c>
      <c r="D324" s="73"/>
      <c r="E324" s="70"/>
      <c r="F324" s="70" t="s">
        <v>889</v>
      </c>
      <c r="G324" s="73"/>
      <c r="H324" s="76" t="s">
        <v>890</v>
      </c>
      <c r="I324" s="96" t="s">
        <v>891</v>
      </c>
      <c r="J324" s="96"/>
      <c r="K324" s="97">
        <f>1/1.17</f>
        <v>0.85470085470085477</v>
      </c>
      <c r="L324" s="97">
        <f>1/1.17</f>
        <v>0.85470085470085477</v>
      </c>
      <c r="M324" s="76"/>
      <c r="N324" s="76"/>
      <c r="O324" s="76"/>
      <c r="P324" s="76"/>
      <c r="Q324" s="76"/>
      <c r="R324" s="76" t="s">
        <v>892</v>
      </c>
      <c r="S324" s="76"/>
      <c r="T324" s="76"/>
      <c r="U324" s="253">
        <f t="shared" si="54"/>
        <v>0.85470085470085477</v>
      </c>
      <c r="V324" s="253">
        <f t="shared" si="54"/>
        <v>0.85470085470085477</v>
      </c>
      <c r="W324" s="253">
        <f t="shared" si="54"/>
        <v>0.85470085470085477</v>
      </c>
      <c r="X324" s="253">
        <f t="shared" si="54"/>
        <v>0.85470085470085477</v>
      </c>
      <c r="Y324" s="253">
        <f t="shared" si="54"/>
        <v>0.85470085470085477</v>
      </c>
      <c r="Z324" s="253">
        <f t="shared" si="54"/>
        <v>0.85470085470085477</v>
      </c>
      <c r="AA324" s="253">
        <f t="shared" si="54"/>
        <v>0.85470085470085477</v>
      </c>
      <c r="AB324" s="253">
        <f t="shared" si="54"/>
        <v>0.85470085470085477</v>
      </c>
      <c r="AC324" s="76"/>
      <c r="AD324" s="76"/>
      <c r="AE324" s="76"/>
      <c r="AF324" s="97">
        <v>1</v>
      </c>
      <c r="AG324" s="97">
        <v>1</v>
      </c>
      <c r="AH324" s="73"/>
      <c r="AI324" s="57"/>
      <c r="AJ324" s="45"/>
      <c r="AK324" s="45"/>
      <c r="AL324" s="45"/>
    </row>
    <row r="325" spans="1:38" hidden="1" outlineLevel="2" x14ac:dyDescent="0.25">
      <c r="A325" s="45"/>
      <c r="B325" s="54"/>
      <c r="C325" s="47">
        <f t="shared" si="53"/>
        <v>3</v>
      </c>
      <c r="D325" s="73"/>
      <c r="E325" s="70"/>
      <c r="F325" s="70" t="s">
        <v>893</v>
      </c>
      <c r="G325" s="73"/>
      <c r="H325" s="76" t="s">
        <v>894</v>
      </c>
      <c r="I325" s="96" t="s">
        <v>895</v>
      </c>
      <c r="J325" s="96"/>
      <c r="K325" s="97">
        <v>51</v>
      </c>
      <c r="L325" s="97">
        <v>51</v>
      </c>
      <c r="M325" s="76"/>
      <c r="N325" s="76"/>
      <c r="O325" s="76"/>
      <c r="P325" s="76"/>
      <c r="Q325" s="76"/>
      <c r="R325" s="76" t="s">
        <v>896</v>
      </c>
      <c r="S325" s="76"/>
      <c r="T325" s="76"/>
      <c r="U325" s="253">
        <f t="shared" si="54"/>
        <v>51</v>
      </c>
      <c r="V325" s="253">
        <f t="shared" si="54"/>
        <v>51</v>
      </c>
      <c r="W325" s="97">
        <v>35.484999999999999</v>
      </c>
      <c r="X325" s="253">
        <f t="shared" si="54"/>
        <v>51</v>
      </c>
      <c r="Y325" s="253">
        <f t="shared" si="54"/>
        <v>51</v>
      </c>
      <c r="Z325" s="253">
        <f t="shared" si="54"/>
        <v>51</v>
      </c>
      <c r="AA325" s="253">
        <f t="shared" si="54"/>
        <v>51</v>
      </c>
      <c r="AB325" s="253">
        <f t="shared" si="54"/>
        <v>51</v>
      </c>
      <c r="AC325" s="76"/>
      <c r="AD325" s="76"/>
      <c r="AE325" s="76"/>
      <c r="AF325" s="97">
        <v>1</v>
      </c>
      <c r="AG325" s="97">
        <v>1</v>
      </c>
      <c r="AH325" s="73"/>
      <c r="AI325" s="57"/>
      <c r="AJ325" s="45"/>
      <c r="AK325" s="45"/>
      <c r="AL325" s="45"/>
    </row>
    <row r="326" spans="1:38" hidden="1" outlineLevel="2" x14ac:dyDescent="0.25">
      <c r="A326" s="45"/>
      <c r="B326" s="54"/>
      <c r="C326" s="47">
        <f t="shared" si="53"/>
        <v>3</v>
      </c>
      <c r="D326" s="73"/>
      <c r="E326" s="70"/>
      <c r="F326" s="70" t="s">
        <v>2302</v>
      </c>
      <c r="G326" s="73"/>
      <c r="H326" s="76" t="s">
        <v>2306</v>
      </c>
      <c r="I326" s="96"/>
      <c r="J326" s="96"/>
      <c r="K326" s="76"/>
      <c r="L326" s="76"/>
      <c r="M326" s="76"/>
      <c r="N326" s="76"/>
      <c r="O326" s="76"/>
      <c r="P326" s="76"/>
      <c r="Q326" s="76"/>
      <c r="R326" s="76"/>
      <c r="S326" s="76"/>
      <c r="T326" s="76"/>
      <c r="U326" s="260">
        <f>0.006/(365^2)</f>
        <v>4.503659223118784E-8</v>
      </c>
      <c r="V326" s="260">
        <f>0.006/(365^2)</f>
        <v>4.503659223118784E-8</v>
      </c>
      <c r="W326" s="260">
        <f>0.006/(365^2)</f>
        <v>4.503659223118784E-8</v>
      </c>
      <c r="X326" s="97">
        <f t="shared" ref="X326:AB329" si="55">W326</f>
        <v>4.503659223118784E-8</v>
      </c>
      <c r="Y326" s="255">
        <f t="shared" si="55"/>
        <v>4.503659223118784E-8</v>
      </c>
      <c r="Z326" s="255">
        <f t="shared" si="55"/>
        <v>4.503659223118784E-8</v>
      </c>
      <c r="AA326" s="255">
        <f t="shared" si="55"/>
        <v>4.503659223118784E-8</v>
      </c>
      <c r="AB326" s="255">
        <f t="shared" si="55"/>
        <v>4.503659223118784E-8</v>
      </c>
      <c r="AC326" s="76"/>
      <c r="AD326" s="97" t="s">
        <v>2305</v>
      </c>
      <c r="AE326" s="76"/>
      <c r="AF326" s="97">
        <v>1</v>
      </c>
      <c r="AG326" s="97">
        <v>1</v>
      </c>
      <c r="AH326" s="73"/>
      <c r="AI326" s="57"/>
      <c r="AJ326" s="45"/>
      <c r="AK326" s="45"/>
      <c r="AL326" s="45"/>
    </row>
    <row r="327" spans="1:38" hidden="1" outlineLevel="2" x14ac:dyDescent="0.25">
      <c r="A327" s="45"/>
      <c r="B327" s="54"/>
      <c r="C327" s="47">
        <f t="shared" si="53"/>
        <v>3</v>
      </c>
      <c r="D327" s="73"/>
      <c r="E327" s="70"/>
      <c r="F327" s="70" t="s">
        <v>2303</v>
      </c>
      <c r="G327" s="73"/>
      <c r="H327" s="76" t="s">
        <v>2304</v>
      </c>
      <c r="I327" s="96" t="s">
        <v>667</v>
      </c>
      <c r="J327" s="96"/>
      <c r="K327" s="76"/>
      <c r="L327" s="76"/>
      <c r="M327" s="76"/>
      <c r="N327" s="76"/>
      <c r="O327" s="76"/>
      <c r="P327" s="76"/>
      <c r="Q327" s="76"/>
      <c r="R327" s="76"/>
      <c r="S327" s="76"/>
      <c r="T327" s="76"/>
      <c r="U327" s="97">
        <f>3*365</f>
        <v>1095</v>
      </c>
      <c r="V327" s="97">
        <v>1095</v>
      </c>
      <c r="W327" s="97">
        <v>1095</v>
      </c>
      <c r="X327" s="97">
        <f t="shared" si="55"/>
        <v>1095</v>
      </c>
      <c r="Y327" s="255">
        <f t="shared" si="55"/>
        <v>1095</v>
      </c>
      <c r="Z327" s="255">
        <f t="shared" si="55"/>
        <v>1095</v>
      </c>
      <c r="AA327" s="255">
        <f t="shared" si="55"/>
        <v>1095</v>
      </c>
      <c r="AB327" s="255">
        <f t="shared" si="55"/>
        <v>1095</v>
      </c>
      <c r="AC327" s="76"/>
      <c r="AD327" s="97" t="s">
        <v>2305</v>
      </c>
      <c r="AE327" s="76"/>
      <c r="AF327" s="97">
        <v>1</v>
      </c>
      <c r="AG327" s="97">
        <v>1</v>
      </c>
      <c r="AH327" s="73"/>
      <c r="AI327" s="57"/>
      <c r="AJ327" s="45"/>
      <c r="AK327" s="45"/>
      <c r="AL327" s="45"/>
    </row>
    <row r="328" spans="1:38" hidden="1" outlineLevel="2" x14ac:dyDescent="0.25">
      <c r="A328" s="45"/>
      <c r="B328" s="54"/>
      <c r="C328" s="47">
        <f t="shared" si="53"/>
        <v>3</v>
      </c>
      <c r="D328" s="73"/>
      <c r="E328" s="70"/>
      <c r="F328" s="70" t="s">
        <v>2307</v>
      </c>
      <c r="G328" s="73"/>
      <c r="H328" s="76" t="s">
        <v>2308</v>
      </c>
      <c r="I328" s="96"/>
      <c r="J328" s="96"/>
      <c r="K328" s="76"/>
      <c r="L328" s="76"/>
      <c r="M328" s="76"/>
      <c r="N328" s="76"/>
      <c r="O328" s="76"/>
      <c r="P328" s="76"/>
      <c r="Q328" s="76"/>
      <c r="R328" s="76"/>
      <c r="S328" s="76"/>
      <c r="T328" s="76"/>
      <c r="U328" s="97">
        <v>2</v>
      </c>
      <c r="V328" s="97">
        <v>2</v>
      </c>
      <c r="W328" s="97">
        <v>2</v>
      </c>
      <c r="X328" s="97">
        <f t="shared" si="55"/>
        <v>2</v>
      </c>
      <c r="Y328" s="255">
        <f t="shared" si="55"/>
        <v>2</v>
      </c>
      <c r="Z328" s="255">
        <f t="shared" si="55"/>
        <v>2</v>
      </c>
      <c r="AA328" s="255">
        <f t="shared" si="55"/>
        <v>2</v>
      </c>
      <c r="AB328" s="255">
        <f t="shared" si="55"/>
        <v>2</v>
      </c>
      <c r="AC328" s="76"/>
      <c r="AD328" s="76"/>
      <c r="AE328" s="76"/>
      <c r="AF328" s="97">
        <v>1</v>
      </c>
      <c r="AG328" s="97">
        <v>1</v>
      </c>
      <c r="AH328" s="73"/>
      <c r="AI328" s="57"/>
      <c r="AJ328" s="45"/>
      <c r="AK328" s="45"/>
      <c r="AL328" s="45"/>
    </row>
    <row r="329" spans="1:38" hidden="1" outlineLevel="2" x14ac:dyDescent="0.25">
      <c r="A329" s="45"/>
      <c r="B329" s="54"/>
      <c r="C329" s="47">
        <f t="shared" si="53"/>
        <v>3</v>
      </c>
      <c r="D329" s="73"/>
      <c r="E329" s="70"/>
      <c r="F329" s="70" t="s">
        <v>2893</v>
      </c>
      <c r="G329" s="73"/>
      <c r="H329" s="76" t="s">
        <v>3003</v>
      </c>
      <c r="I329" s="96"/>
      <c r="J329" s="96"/>
      <c r="K329" s="76"/>
      <c r="L329" s="76"/>
      <c r="M329" s="76"/>
      <c r="N329" s="76"/>
      <c r="O329" s="76"/>
      <c r="P329" s="76"/>
      <c r="Q329" s="76"/>
      <c r="R329" s="76"/>
      <c r="S329" s="76"/>
      <c r="T329" s="76"/>
      <c r="U329" s="97">
        <v>0.85</v>
      </c>
      <c r="V329" s="255">
        <f>U329</f>
        <v>0.85</v>
      </c>
      <c r="W329" s="255">
        <f>V329</f>
        <v>0.85</v>
      </c>
      <c r="X329" s="255">
        <f t="shared" si="55"/>
        <v>0.85</v>
      </c>
      <c r="Y329" s="255">
        <f t="shared" si="55"/>
        <v>0.85</v>
      </c>
      <c r="Z329" s="255">
        <f t="shared" si="55"/>
        <v>0.85</v>
      </c>
      <c r="AA329" s="255">
        <f t="shared" si="55"/>
        <v>0.85</v>
      </c>
      <c r="AB329" s="255">
        <f t="shared" si="55"/>
        <v>0.85</v>
      </c>
      <c r="AC329" s="76"/>
      <c r="AD329" s="76"/>
      <c r="AE329" s="76"/>
      <c r="AF329" s="97">
        <v>1</v>
      </c>
      <c r="AG329" s="97">
        <v>1</v>
      </c>
      <c r="AH329" s="73"/>
      <c r="AI329" s="57"/>
      <c r="AJ329" s="45"/>
      <c r="AK329" s="45"/>
      <c r="AL329" s="45"/>
    </row>
    <row r="330" spans="1:38" hidden="1" outlineLevel="2" x14ac:dyDescent="0.25">
      <c r="A330" s="45"/>
      <c r="B330" s="54"/>
      <c r="C330" s="47">
        <f t="shared" si="53"/>
        <v>3</v>
      </c>
      <c r="D330" s="73"/>
      <c r="E330" s="70"/>
      <c r="F330" s="70" t="s">
        <v>2903</v>
      </c>
      <c r="G330" s="73"/>
      <c r="H330" s="76" t="s">
        <v>2349</v>
      </c>
      <c r="I330" s="96" t="s">
        <v>2904</v>
      </c>
      <c r="J330" s="96"/>
      <c r="K330" s="76"/>
      <c r="L330" s="76"/>
      <c r="M330" s="76"/>
      <c r="N330" s="76"/>
      <c r="O330" s="76"/>
      <c r="P330" s="76"/>
      <c r="Q330" s="76"/>
      <c r="R330" s="76"/>
      <c r="S330" s="76"/>
      <c r="T330" s="76"/>
      <c r="U330" s="97">
        <f>0.068/30.4</f>
        <v>2.2368421052631582E-3</v>
      </c>
      <c r="V330" s="97">
        <f>0.068/30.4</f>
        <v>2.2368421052631582E-3</v>
      </c>
      <c r="W330" s="97">
        <f>0.068/30.4</f>
        <v>2.2368421052631582E-3</v>
      </c>
      <c r="X330" s="97">
        <f>0.068/30.4</f>
        <v>2.2368421052631582E-3</v>
      </c>
      <c r="Y330" s="255">
        <f>X330</f>
        <v>2.2368421052631582E-3</v>
      </c>
      <c r="Z330" s="255">
        <f>Y330</f>
        <v>2.2368421052631582E-3</v>
      </c>
      <c r="AA330" s="255">
        <f>Z330</f>
        <v>2.2368421052631582E-3</v>
      </c>
      <c r="AB330" s="255">
        <f>AA330</f>
        <v>2.2368421052631582E-3</v>
      </c>
      <c r="AC330" s="76"/>
      <c r="AD330" s="97" t="s">
        <v>2905</v>
      </c>
      <c r="AE330" s="76"/>
      <c r="AF330" s="97">
        <v>1</v>
      </c>
      <c r="AG330" s="97">
        <v>1</v>
      </c>
      <c r="AH330" s="73"/>
      <c r="AI330" s="57"/>
      <c r="AJ330" s="45"/>
      <c r="AK330" s="45"/>
      <c r="AL330" s="45"/>
    </row>
    <row r="331" spans="1:38" hidden="1" outlineLevel="2" x14ac:dyDescent="0.25">
      <c r="A331" s="45"/>
      <c r="B331" s="54"/>
      <c r="C331" s="47">
        <f t="shared" si="53"/>
        <v>3</v>
      </c>
      <c r="D331" s="73"/>
      <c r="E331" s="70"/>
      <c r="F331" s="70" t="s">
        <v>3281</v>
      </c>
      <c r="G331" s="73"/>
      <c r="H331" s="76" t="s">
        <v>3282</v>
      </c>
      <c r="I331" s="96"/>
      <c r="J331" s="96"/>
      <c r="K331" s="97">
        <v>1.147</v>
      </c>
      <c r="L331" s="97">
        <v>1.147</v>
      </c>
      <c r="M331" s="76"/>
      <c r="N331" s="76"/>
      <c r="O331" s="76"/>
      <c r="P331" s="76"/>
      <c r="Q331" s="76"/>
      <c r="R331" s="76"/>
      <c r="S331" s="76"/>
      <c r="T331" s="76"/>
      <c r="U331" s="253">
        <f t="shared" ref="U331:AB331" si="56">INDEX($K331:$Q331,1,U$43)</f>
        <v>1.147</v>
      </c>
      <c r="V331" s="253">
        <f t="shared" si="56"/>
        <v>1.147</v>
      </c>
      <c r="W331" s="253">
        <f t="shared" si="56"/>
        <v>1.147</v>
      </c>
      <c r="X331" s="253">
        <f t="shared" si="56"/>
        <v>1.147</v>
      </c>
      <c r="Y331" s="253">
        <f t="shared" si="56"/>
        <v>1.147</v>
      </c>
      <c r="Z331" s="253">
        <f t="shared" si="56"/>
        <v>1.147</v>
      </c>
      <c r="AA331" s="253">
        <f t="shared" si="56"/>
        <v>1.147</v>
      </c>
      <c r="AB331" s="253">
        <f t="shared" si="56"/>
        <v>1.147</v>
      </c>
      <c r="AC331" s="76"/>
      <c r="AD331" s="97" t="s">
        <v>3283</v>
      </c>
      <c r="AE331" s="76"/>
      <c r="AF331" s="97">
        <v>1</v>
      </c>
      <c r="AG331" s="97">
        <v>1</v>
      </c>
      <c r="AH331" s="73"/>
      <c r="AI331" s="57"/>
      <c r="AJ331" s="45"/>
      <c r="AK331" s="45"/>
      <c r="AL331" s="45"/>
    </row>
    <row r="332" spans="1:38" outlineLevel="1" collapsed="1" x14ac:dyDescent="0.25">
      <c r="A332" s="45"/>
      <c r="B332" s="54"/>
      <c r="C332" s="47">
        <f>INT($C$29)+1</f>
        <v>2</v>
      </c>
      <c r="D332" s="73"/>
      <c r="E332" s="70"/>
      <c r="F332" s="256" t="s">
        <v>897</v>
      </c>
      <c r="G332" s="73"/>
      <c r="H332" s="246" t="s">
        <v>898</v>
      </c>
      <c r="I332" s="96"/>
      <c r="J332" s="96" t="s">
        <v>527</v>
      </c>
      <c r="K332" s="76"/>
      <c r="L332" s="76"/>
      <c r="M332" s="76"/>
      <c r="N332" s="76"/>
      <c r="O332" s="76"/>
      <c r="P332" s="76"/>
      <c r="Q332" s="76"/>
      <c r="R332" s="76"/>
      <c r="S332" s="76"/>
      <c r="T332" s="76"/>
      <c r="U332" s="79">
        <v>17</v>
      </c>
      <c r="V332" s="76"/>
      <c r="W332" s="79">
        <v>0</v>
      </c>
      <c r="X332" s="76"/>
      <c r="Y332" s="76"/>
      <c r="Z332" s="76"/>
      <c r="AA332" s="76"/>
      <c r="AB332" s="76"/>
      <c r="AC332" s="76"/>
      <c r="AD332" s="76"/>
      <c r="AE332" s="76"/>
      <c r="AF332" s="76"/>
      <c r="AG332" s="76"/>
      <c r="AH332" s="73"/>
      <c r="AI332" s="57"/>
      <c r="AJ332" s="45"/>
      <c r="AK332" s="45"/>
      <c r="AL332" s="45"/>
    </row>
    <row r="333" spans="1:38" hidden="1" outlineLevel="3" x14ac:dyDescent="0.25">
      <c r="A333" s="45"/>
      <c r="B333" s="54"/>
      <c r="C333" s="47">
        <f>INT($C$29)+3</f>
        <v>4</v>
      </c>
      <c r="D333" s="73"/>
      <c r="E333" s="70" t="s">
        <v>899</v>
      </c>
      <c r="F333" s="70" t="s">
        <v>900</v>
      </c>
      <c r="G333" s="73"/>
      <c r="H333" s="76" t="s">
        <v>503</v>
      </c>
      <c r="I333" s="96"/>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2" x14ac:dyDescent="0.25">
      <c r="A334" s="45"/>
      <c r="B334" s="54"/>
      <c r="C334" s="47">
        <f t="shared" ref="C334:C349" si="57">INT($C$29)+2</f>
        <v>3</v>
      </c>
      <c r="D334" s="73"/>
      <c r="E334" s="70"/>
      <c r="F334" s="70" t="s">
        <v>901</v>
      </c>
      <c r="G334" s="73"/>
      <c r="H334" s="76" t="s">
        <v>902</v>
      </c>
      <c r="I334" s="96" t="s">
        <v>903</v>
      </c>
      <c r="J334" s="96"/>
      <c r="K334" s="97">
        <v>0.09</v>
      </c>
      <c r="L334" s="97">
        <v>0.09</v>
      </c>
      <c r="M334" s="97">
        <v>0.09</v>
      </c>
      <c r="N334" s="97">
        <v>0.09</v>
      </c>
      <c r="O334" s="97">
        <v>0.09</v>
      </c>
      <c r="P334" s="97">
        <v>0.09</v>
      </c>
      <c r="Q334" s="76"/>
      <c r="R334" s="76"/>
      <c r="S334" s="76"/>
      <c r="T334" s="76"/>
      <c r="U334" s="253">
        <f t="shared" ref="U334:AB349" si="58">INDEX($K334:$Q334,1,U$43)</f>
        <v>0.09</v>
      </c>
      <c r="V334" s="253">
        <f t="shared" si="58"/>
        <v>0.09</v>
      </c>
      <c r="W334" s="253">
        <f t="shared" si="58"/>
        <v>0.09</v>
      </c>
      <c r="X334" s="253">
        <f t="shared" si="58"/>
        <v>0.09</v>
      </c>
      <c r="Y334" s="253">
        <f t="shared" si="58"/>
        <v>0.09</v>
      </c>
      <c r="Z334" s="253">
        <f t="shared" si="58"/>
        <v>0.09</v>
      </c>
      <c r="AA334" s="253">
        <f t="shared" si="58"/>
        <v>0.09</v>
      </c>
      <c r="AB334" s="253">
        <f t="shared" si="58"/>
        <v>0.09</v>
      </c>
      <c r="AC334" s="76"/>
      <c r="AD334" s="76"/>
      <c r="AE334" s="76"/>
      <c r="AF334" s="97">
        <v>1</v>
      </c>
      <c r="AG334" s="97">
        <v>1</v>
      </c>
      <c r="AH334" s="73"/>
      <c r="AI334" s="57"/>
      <c r="AJ334" s="45"/>
      <c r="AK334" s="45"/>
      <c r="AL334" s="45"/>
    </row>
    <row r="335" spans="1:38" hidden="1" outlineLevel="2" x14ac:dyDescent="0.25">
      <c r="A335" s="45"/>
      <c r="B335" s="54"/>
      <c r="C335" s="47">
        <f t="shared" si="57"/>
        <v>3</v>
      </c>
      <c r="D335" s="73"/>
      <c r="E335" s="70"/>
      <c r="F335" s="70" t="s">
        <v>904</v>
      </c>
      <c r="G335" s="73"/>
      <c r="H335" s="76" t="s">
        <v>905</v>
      </c>
      <c r="I335" s="96" t="s">
        <v>906</v>
      </c>
      <c r="J335" s="96"/>
      <c r="K335" s="97">
        <v>4.0999999999999996</v>
      </c>
      <c r="L335" s="97">
        <v>4.0999999999999996</v>
      </c>
      <c r="M335" s="97">
        <v>4.0999999999999996</v>
      </c>
      <c r="N335" s="97">
        <v>4.0999999999999996</v>
      </c>
      <c r="O335" s="97">
        <v>4.0999999999999996</v>
      </c>
      <c r="P335" s="97">
        <v>4.0999999999999996</v>
      </c>
      <c r="Q335" s="76"/>
      <c r="R335" s="76"/>
      <c r="S335" s="76"/>
      <c r="T335" s="76"/>
      <c r="U335" s="253">
        <f t="shared" si="58"/>
        <v>4.0999999999999996</v>
      </c>
      <c r="V335" s="253">
        <f t="shared" si="58"/>
        <v>4.0999999999999996</v>
      </c>
      <c r="W335" s="253">
        <f t="shared" si="58"/>
        <v>4.0999999999999996</v>
      </c>
      <c r="X335" s="253">
        <f t="shared" si="58"/>
        <v>4.0999999999999996</v>
      </c>
      <c r="Y335" s="253">
        <f t="shared" si="58"/>
        <v>4.0999999999999996</v>
      </c>
      <c r="Z335" s="253">
        <f t="shared" si="58"/>
        <v>4.0999999999999996</v>
      </c>
      <c r="AA335" s="253">
        <f t="shared" si="58"/>
        <v>4.0999999999999996</v>
      </c>
      <c r="AB335" s="253">
        <f t="shared" si="58"/>
        <v>4.0999999999999996</v>
      </c>
      <c r="AC335" s="76"/>
      <c r="AD335" s="76"/>
      <c r="AE335" s="76"/>
      <c r="AF335" s="97">
        <v>1</v>
      </c>
      <c r="AG335" s="97">
        <v>1</v>
      </c>
      <c r="AH335" s="73"/>
      <c r="AI335" s="57"/>
      <c r="AJ335" s="45"/>
      <c r="AK335" s="45"/>
      <c r="AL335" s="45"/>
    </row>
    <row r="336" spans="1:38" hidden="1" outlineLevel="2" x14ac:dyDescent="0.25">
      <c r="A336" s="45"/>
      <c r="B336" s="54"/>
      <c r="C336" s="47">
        <f t="shared" si="57"/>
        <v>3</v>
      </c>
      <c r="D336" s="73"/>
      <c r="E336" s="70"/>
      <c r="F336" s="70" t="s">
        <v>907</v>
      </c>
      <c r="G336" s="73"/>
      <c r="H336" s="76" t="s">
        <v>908</v>
      </c>
      <c r="I336" s="96" t="s">
        <v>909</v>
      </c>
      <c r="J336" s="96"/>
      <c r="K336" s="97">
        <v>1.3</v>
      </c>
      <c r="L336" s="97">
        <v>1.3</v>
      </c>
      <c r="M336" s="97">
        <v>1.6</v>
      </c>
      <c r="N336" s="97">
        <v>1.6</v>
      </c>
      <c r="O336" s="97">
        <v>1.6</v>
      </c>
      <c r="P336" s="97">
        <v>1.6</v>
      </c>
      <c r="Q336" s="76"/>
      <c r="R336" s="76" t="s">
        <v>520</v>
      </c>
      <c r="S336" s="76" t="s">
        <v>520</v>
      </c>
      <c r="T336" s="76"/>
      <c r="U336" s="253">
        <f t="shared" si="58"/>
        <v>1.3</v>
      </c>
      <c r="V336" s="253">
        <f t="shared" si="58"/>
        <v>1.3</v>
      </c>
      <c r="W336" s="253">
        <f t="shared" si="58"/>
        <v>1.3</v>
      </c>
      <c r="X336" s="253">
        <f t="shared" si="58"/>
        <v>1.3</v>
      </c>
      <c r="Y336" s="253">
        <f t="shared" si="58"/>
        <v>1.3</v>
      </c>
      <c r="Z336" s="253">
        <f t="shared" si="58"/>
        <v>1.3</v>
      </c>
      <c r="AA336" s="253">
        <f t="shared" si="58"/>
        <v>1.3</v>
      </c>
      <c r="AB336" s="253">
        <f t="shared" si="58"/>
        <v>1.3</v>
      </c>
      <c r="AC336" s="76"/>
      <c r="AD336" s="76"/>
      <c r="AE336" s="76"/>
      <c r="AF336" s="97">
        <v>1</v>
      </c>
      <c r="AG336" s="97">
        <v>1</v>
      </c>
      <c r="AH336" s="73"/>
      <c r="AI336" s="57"/>
      <c r="AJ336" s="45"/>
      <c r="AK336" s="45"/>
      <c r="AL336" s="45"/>
    </row>
    <row r="337" spans="1:38" hidden="1" outlineLevel="2" x14ac:dyDescent="0.25">
      <c r="A337" s="45"/>
      <c r="B337" s="54"/>
      <c r="C337" s="47">
        <f t="shared" si="57"/>
        <v>3</v>
      </c>
      <c r="D337" s="73"/>
      <c r="E337" s="70"/>
      <c r="F337" s="70" t="s">
        <v>910</v>
      </c>
      <c r="G337" s="73"/>
      <c r="H337" s="76" t="s">
        <v>911</v>
      </c>
      <c r="I337" s="96" t="s">
        <v>510</v>
      </c>
      <c r="J337" s="96"/>
      <c r="K337" s="97">
        <v>0.5</v>
      </c>
      <c r="L337" s="97">
        <v>0.5</v>
      </c>
      <c r="M337" s="97">
        <v>0.5</v>
      </c>
      <c r="N337" s="97">
        <v>0.5</v>
      </c>
      <c r="O337" s="97">
        <v>0.5</v>
      </c>
      <c r="P337" s="97">
        <v>0.5</v>
      </c>
      <c r="Q337" s="76"/>
      <c r="R337" s="76" t="s">
        <v>520</v>
      </c>
      <c r="S337" s="76" t="s">
        <v>520</v>
      </c>
      <c r="T337" s="76"/>
      <c r="U337" s="253">
        <f t="shared" si="58"/>
        <v>0.5</v>
      </c>
      <c r="V337" s="253">
        <f t="shared" si="58"/>
        <v>0.5</v>
      </c>
      <c r="W337" s="253">
        <f t="shared" si="58"/>
        <v>0.5</v>
      </c>
      <c r="X337" s="253">
        <f t="shared" si="58"/>
        <v>0.5</v>
      </c>
      <c r="Y337" s="253">
        <f t="shared" si="58"/>
        <v>0.5</v>
      </c>
      <c r="Z337" s="253">
        <f t="shared" si="58"/>
        <v>0.5</v>
      </c>
      <c r="AA337" s="253">
        <f t="shared" si="58"/>
        <v>0.5</v>
      </c>
      <c r="AB337" s="253">
        <f t="shared" si="58"/>
        <v>0.5</v>
      </c>
      <c r="AC337" s="76"/>
      <c r="AD337" s="76"/>
      <c r="AE337" s="76"/>
      <c r="AF337" s="97">
        <v>1</v>
      </c>
      <c r="AG337" s="97">
        <v>1</v>
      </c>
      <c r="AH337" s="73"/>
      <c r="AI337" s="57"/>
      <c r="AJ337" s="45"/>
      <c r="AK337" s="45"/>
      <c r="AL337" s="45"/>
    </row>
    <row r="338" spans="1:38" hidden="1" outlineLevel="2" x14ac:dyDescent="0.25">
      <c r="A338" s="45"/>
      <c r="B338" s="54"/>
      <c r="C338" s="47">
        <f t="shared" si="57"/>
        <v>3</v>
      </c>
      <c r="D338" s="73"/>
      <c r="E338" s="70"/>
      <c r="F338" s="70" t="s">
        <v>912</v>
      </c>
      <c r="G338" s="73"/>
      <c r="H338" s="76" t="s">
        <v>913</v>
      </c>
      <c r="I338" s="96" t="s">
        <v>582</v>
      </c>
      <c r="J338" s="96"/>
      <c r="K338" s="97">
        <v>0.7</v>
      </c>
      <c r="L338" s="97">
        <v>0.7</v>
      </c>
      <c r="M338" s="97">
        <v>0.7</v>
      </c>
      <c r="N338" s="97">
        <v>0.7</v>
      </c>
      <c r="O338" s="97">
        <v>0.7</v>
      </c>
      <c r="P338" s="97">
        <v>0.7</v>
      </c>
      <c r="Q338" s="76"/>
      <c r="R338" s="76" t="s">
        <v>520</v>
      </c>
      <c r="S338" s="76" t="s">
        <v>520</v>
      </c>
      <c r="T338" s="76"/>
      <c r="U338" s="253">
        <f t="shared" si="58"/>
        <v>0.7</v>
      </c>
      <c r="V338" s="253">
        <f t="shared" si="58"/>
        <v>0.7</v>
      </c>
      <c r="W338" s="253">
        <f t="shared" si="58"/>
        <v>0.7</v>
      </c>
      <c r="X338" s="253">
        <f t="shared" si="58"/>
        <v>0.7</v>
      </c>
      <c r="Y338" s="253">
        <f t="shared" si="58"/>
        <v>0.7</v>
      </c>
      <c r="Z338" s="253">
        <f t="shared" si="58"/>
        <v>0.7</v>
      </c>
      <c r="AA338" s="253">
        <f t="shared" si="58"/>
        <v>0.7</v>
      </c>
      <c r="AB338" s="253">
        <f t="shared" si="58"/>
        <v>0.7</v>
      </c>
      <c r="AC338" s="76"/>
      <c r="AD338" s="76"/>
      <c r="AE338" s="76"/>
      <c r="AF338" s="97">
        <v>1</v>
      </c>
      <c r="AG338" s="97">
        <v>1</v>
      </c>
      <c r="AH338" s="73"/>
      <c r="AI338" s="57"/>
      <c r="AJ338" s="45"/>
      <c r="AK338" s="45"/>
      <c r="AL338" s="45"/>
    </row>
    <row r="339" spans="1:38" hidden="1" outlineLevel="2" x14ac:dyDescent="0.25">
      <c r="A339" s="45"/>
      <c r="B339" s="54"/>
      <c r="C339" s="47">
        <f t="shared" si="57"/>
        <v>3</v>
      </c>
      <c r="D339" s="73"/>
      <c r="E339" s="70"/>
      <c r="F339" s="70" t="s">
        <v>914</v>
      </c>
      <c r="G339" s="73"/>
      <c r="H339" s="76" t="s">
        <v>915</v>
      </c>
      <c r="I339" s="96" t="s">
        <v>916</v>
      </c>
      <c r="J339" s="96"/>
      <c r="K339" s="97">
        <v>0.15</v>
      </c>
      <c r="L339" s="97">
        <v>0.15</v>
      </c>
      <c r="M339" s="97">
        <v>0.15</v>
      </c>
      <c r="N339" s="97">
        <v>0.15</v>
      </c>
      <c r="O339" s="97">
        <v>0.15</v>
      </c>
      <c r="P339" s="97">
        <v>0.15</v>
      </c>
      <c r="Q339" s="76"/>
      <c r="R339" s="76" t="s">
        <v>520</v>
      </c>
      <c r="S339" s="76" t="s">
        <v>520</v>
      </c>
      <c r="T339" s="76"/>
      <c r="U339" s="253">
        <f t="shared" si="58"/>
        <v>0.15</v>
      </c>
      <c r="V339" s="253">
        <f t="shared" si="58"/>
        <v>0.15</v>
      </c>
      <c r="W339" s="253">
        <f t="shared" si="58"/>
        <v>0.15</v>
      </c>
      <c r="X339" s="253">
        <f t="shared" si="58"/>
        <v>0.15</v>
      </c>
      <c r="Y339" s="253">
        <f t="shared" si="58"/>
        <v>0.15</v>
      </c>
      <c r="Z339" s="253">
        <f t="shared" si="58"/>
        <v>0.15</v>
      </c>
      <c r="AA339" s="253">
        <f t="shared" si="58"/>
        <v>0.15</v>
      </c>
      <c r="AB339" s="253">
        <f t="shared" si="58"/>
        <v>0.15</v>
      </c>
      <c r="AC339" s="76"/>
      <c r="AD339" s="76"/>
      <c r="AE339" s="76"/>
      <c r="AF339" s="97">
        <v>1</v>
      </c>
      <c r="AG339" s="97">
        <v>1</v>
      </c>
      <c r="AH339" s="73"/>
      <c r="AI339" s="57"/>
      <c r="AJ339" s="45"/>
      <c r="AK339" s="45"/>
      <c r="AL339" s="45"/>
    </row>
    <row r="340" spans="1:38" hidden="1" outlineLevel="2" x14ac:dyDescent="0.25">
      <c r="A340" s="45"/>
      <c r="B340" s="54"/>
      <c r="C340" s="47">
        <f t="shared" si="57"/>
        <v>3</v>
      </c>
      <c r="D340" s="73"/>
      <c r="E340" s="70"/>
      <c r="F340" s="70" t="s">
        <v>917</v>
      </c>
      <c r="G340" s="73"/>
      <c r="H340" s="76" t="s">
        <v>918</v>
      </c>
      <c r="I340" s="96" t="s">
        <v>510</v>
      </c>
      <c r="J340" s="96"/>
      <c r="K340" s="97">
        <v>0.48099999999999998</v>
      </c>
      <c r="L340" s="97">
        <v>0.48099999999999998</v>
      </c>
      <c r="M340" s="97">
        <v>0.48099999999999998</v>
      </c>
      <c r="N340" s="97">
        <v>0.48099999999999998</v>
      </c>
      <c r="O340" s="97">
        <v>0.48099999999999998</v>
      </c>
      <c r="P340" s="97">
        <v>0.48099999999999998</v>
      </c>
      <c r="Q340" s="76"/>
      <c r="R340" s="76" t="s">
        <v>520</v>
      </c>
      <c r="S340" s="76" t="s">
        <v>520</v>
      </c>
      <c r="T340" s="76"/>
      <c r="U340" s="253">
        <f t="shared" si="58"/>
        <v>0.48099999999999998</v>
      </c>
      <c r="V340" s="253">
        <f t="shared" si="58"/>
        <v>0.48099999999999998</v>
      </c>
      <c r="W340" s="253">
        <f t="shared" si="58"/>
        <v>0.48099999999999998</v>
      </c>
      <c r="X340" s="253">
        <f t="shared" si="58"/>
        <v>0.48099999999999998</v>
      </c>
      <c r="Y340" s="253">
        <f t="shared" si="58"/>
        <v>0.48099999999999998</v>
      </c>
      <c r="Z340" s="253">
        <f t="shared" si="58"/>
        <v>0.48099999999999998</v>
      </c>
      <c r="AA340" s="253">
        <f t="shared" si="58"/>
        <v>0.48099999999999998</v>
      </c>
      <c r="AB340" s="253">
        <f t="shared" si="58"/>
        <v>0.48099999999999998</v>
      </c>
      <c r="AC340" s="76"/>
      <c r="AD340" s="76"/>
      <c r="AE340" s="76"/>
      <c r="AF340" s="97">
        <v>1</v>
      </c>
      <c r="AG340" s="97">
        <v>1</v>
      </c>
      <c r="AH340" s="73"/>
      <c r="AI340" s="57"/>
      <c r="AJ340" s="45"/>
      <c r="AK340" s="45"/>
      <c r="AL340" s="45"/>
    </row>
    <row r="341" spans="1:38" hidden="1" outlineLevel="2" x14ac:dyDescent="0.25">
      <c r="A341" s="45"/>
      <c r="B341" s="54"/>
      <c r="C341" s="47">
        <f t="shared" si="57"/>
        <v>3</v>
      </c>
      <c r="D341" s="73"/>
      <c r="E341" s="70"/>
      <c r="F341" s="70" t="s">
        <v>919</v>
      </c>
      <c r="G341" s="73"/>
      <c r="H341" s="76" t="s">
        <v>915</v>
      </c>
      <c r="I341" s="96" t="s">
        <v>510</v>
      </c>
      <c r="J341" s="96"/>
      <c r="K341" s="97">
        <v>0.61899999999999999</v>
      </c>
      <c r="L341" s="97">
        <v>0.61899999999999999</v>
      </c>
      <c r="M341" s="97">
        <v>0.61899999999999999</v>
      </c>
      <c r="N341" s="97">
        <v>0.61899999999999999</v>
      </c>
      <c r="O341" s="97">
        <v>0.61899999999999999</v>
      </c>
      <c r="P341" s="97">
        <v>0.61899999999999999</v>
      </c>
      <c r="Q341" s="76"/>
      <c r="R341" s="76" t="s">
        <v>520</v>
      </c>
      <c r="S341" s="76" t="s">
        <v>520</v>
      </c>
      <c r="T341" s="76"/>
      <c r="U341" s="253">
        <f t="shared" si="58"/>
        <v>0.61899999999999999</v>
      </c>
      <c r="V341" s="253">
        <f t="shared" si="58"/>
        <v>0.61899999999999999</v>
      </c>
      <c r="W341" s="253">
        <f t="shared" si="58"/>
        <v>0.61899999999999999</v>
      </c>
      <c r="X341" s="253">
        <f t="shared" si="58"/>
        <v>0.61899999999999999</v>
      </c>
      <c r="Y341" s="253">
        <f t="shared" si="58"/>
        <v>0.61899999999999999</v>
      </c>
      <c r="Z341" s="253">
        <f t="shared" si="58"/>
        <v>0.61899999999999999</v>
      </c>
      <c r="AA341" s="253">
        <f t="shared" si="58"/>
        <v>0.61899999999999999</v>
      </c>
      <c r="AB341" s="253">
        <f t="shared" si="58"/>
        <v>0.61899999999999999</v>
      </c>
      <c r="AC341" s="76"/>
      <c r="AD341" s="76"/>
      <c r="AE341" s="76"/>
      <c r="AF341" s="97">
        <v>1</v>
      </c>
      <c r="AG341" s="97">
        <v>1</v>
      </c>
      <c r="AH341" s="73"/>
      <c r="AI341" s="57"/>
      <c r="AJ341" s="45"/>
      <c r="AK341" s="45"/>
      <c r="AL341" s="45"/>
    </row>
    <row r="342" spans="1:38" hidden="1" outlineLevel="2" x14ac:dyDescent="0.25">
      <c r="A342" s="45"/>
      <c r="B342" s="54"/>
      <c r="C342" s="47">
        <f t="shared" si="57"/>
        <v>3</v>
      </c>
      <c r="D342" s="73"/>
      <c r="E342" s="70"/>
      <c r="F342" s="70" t="s">
        <v>920</v>
      </c>
      <c r="G342" s="73"/>
      <c r="H342" s="76" t="s">
        <v>921</v>
      </c>
      <c r="I342" s="96" t="s">
        <v>909</v>
      </c>
      <c r="J342" s="96"/>
      <c r="K342" s="97">
        <v>1.41</v>
      </c>
      <c r="L342" s="97">
        <v>1.41</v>
      </c>
      <c r="M342" s="97">
        <v>1.1000000000000001</v>
      </c>
      <c r="N342" s="97">
        <v>1.1000000000000001</v>
      </c>
      <c r="O342" s="97">
        <v>1.1000000000000001</v>
      </c>
      <c r="P342" s="97">
        <v>1.1000000000000001</v>
      </c>
      <c r="Q342" s="76"/>
      <c r="R342" s="76" t="s">
        <v>520</v>
      </c>
      <c r="S342" s="76" t="s">
        <v>520</v>
      </c>
      <c r="T342" s="76"/>
      <c r="U342" s="253">
        <f t="shared" si="58"/>
        <v>1.41</v>
      </c>
      <c r="V342" s="253">
        <f t="shared" si="58"/>
        <v>1.41</v>
      </c>
      <c r="W342" s="253">
        <f t="shared" si="58"/>
        <v>1.41</v>
      </c>
      <c r="X342" s="253">
        <f t="shared" si="58"/>
        <v>1.41</v>
      </c>
      <c r="Y342" s="253">
        <f t="shared" si="58"/>
        <v>1.41</v>
      </c>
      <c r="Z342" s="253">
        <f t="shared" si="58"/>
        <v>1.41</v>
      </c>
      <c r="AA342" s="253">
        <f t="shared" si="58"/>
        <v>1.41</v>
      </c>
      <c r="AB342" s="253">
        <f t="shared" si="58"/>
        <v>1.41</v>
      </c>
      <c r="AC342" s="76"/>
      <c r="AD342" s="76"/>
      <c r="AE342" s="76"/>
      <c r="AF342" s="97">
        <v>1</v>
      </c>
      <c r="AG342" s="97">
        <v>1</v>
      </c>
      <c r="AH342" s="73"/>
      <c r="AI342" s="57"/>
      <c r="AJ342" s="45"/>
      <c r="AK342" s="45"/>
      <c r="AL342" s="45"/>
    </row>
    <row r="343" spans="1:38" hidden="1" outlineLevel="2" x14ac:dyDescent="0.25">
      <c r="A343" s="45"/>
      <c r="B343" s="54"/>
      <c r="C343" s="47">
        <f t="shared" si="57"/>
        <v>3</v>
      </c>
      <c r="D343" s="73"/>
      <c r="E343" s="70"/>
      <c r="F343" s="70" t="s">
        <v>922</v>
      </c>
      <c r="G343" s="73"/>
      <c r="H343" s="76" t="s">
        <v>915</v>
      </c>
      <c r="I343" s="96" t="s">
        <v>510</v>
      </c>
      <c r="J343" s="96"/>
      <c r="K343" s="97">
        <v>0.32200000000000001</v>
      </c>
      <c r="L343" s="97">
        <v>0.32200000000000001</v>
      </c>
      <c r="M343" s="97">
        <v>0.32200000000000001</v>
      </c>
      <c r="N343" s="97">
        <v>0.32200000000000001</v>
      </c>
      <c r="O343" s="97">
        <v>0.32200000000000001</v>
      </c>
      <c r="P343" s="97">
        <v>0.32200000000000001</v>
      </c>
      <c r="Q343" s="76"/>
      <c r="R343" s="76" t="s">
        <v>923</v>
      </c>
      <c r="S343" s="76" t="s">
        <v>520</v>
      </c>
      <c r="T343" s="76"/>
      <c r="U343" s="253">
        <f t="shared" si="58"/>
        <v>0.32200000000000001</v>
      </c>
      <c r="V343" s="253">
        <f t="shared" si="58"/>
        <v>0.32200000000000001</v>
      </c>
      <c r="W343" s="253">
        <f t="shared" si="58"/>
        <v>0.32200000000000001</v>
      </c>
      <c r="X343" s="253">
        <f t="shared" si="58"/>
        <v>0.32200000000000001</v>
      </c>
      <c r="Y343" s="253">
        <f t="shared" si="58"/>
        <v>0.32200000000000001</v>
      </c>
      <c r="Z343" s="253">
        <f t="shared" si="58"/>
        <v>0.32200000000000001</v>
      </c>
      <c r="AA343" s="253">
        <f t="shared" si="58"/>
        <v>0.32200000000000001</v>
      </c>
      <c r="AB343" s="253">
        <f t="shared" si="58"/>
        <v>0.32200000000000001</v>
      </c>
      <c r="AC343" s="76"/>
      <c r="AD343" s="76"/>
      <c r="AE343" s="76"/>
      <c r="AF343" s="97">
        <v>1</v>
      </c>
      <c r="AG343" s="97">
        <v>1</v>
      </c>
      <c r="AH343" s="73"/>
      <c r="AI343" s="57"/>
      <c r="AJ343" s="45"/>
      <c r="AK343" s="45"/>
      <c r="AL343" s="45"/>
    </row>
    <row r="344" spans="1:38" hidden="1" outlineLevel="2" x14ac:dyDescent="0.25">
      <c r="A344" s="45"/>
      <c r="B344" s="54"/>
      <c r="C344" s="47">
        <f t="shared" si="57"/>
        <v>3</v>
      </c>
      <c r="D344" s="73"/>
      <c r="E344" s="70"/>
      <c r="F344" s="70" t="s">
        <v>924</v>
      </c>
      <c r="G344" s="73"/>
      <c r="H344" s="76" t="s">
        <v>925</v>
      </c>
      <c r="I344" s="96" t="s">
        <v>545</v>
      </c>
      <c r="J344" s="96"/>
      <c r="K344" s="97">
        <v>39</v>
      </c>
      <c r="L344" s="97">
        <v>39</v>
      </c>
      <c r="M344" s="97">
        <v>39</v>
      </c>
      <c r="N344" s="97">
        <v>39</v>
      </c>
      <c r="O344" s="97">
        <v>39</v>
      </c>
      <c r="P344" s="97">
        <v>39</v>
      </c>
      <c r="Q344" s="76"/>
      <c r="R344" s="76" t="s">
        <v>520</v>
      </c>
      <c r="S344" s="76" t="s">
        <v>520</v>
      </c>
      <c r="T344" s="76"/>
      <c r="U344" s="253">
        <f t="shared" si="58"/>
        <v>39</v>
      </c>
      <c r="V344" s="253">
        <f t="shared" si="58"/>
        <v>39</v>
      </c>
      <c r="W344" s="253">
        <f t="shared" si="58"/>
        <v>39</v>
      </c>
      <c r="X344" s="253">
        <f t="shared" si="58"/>
        <v>39</v>
      </c>
      <c r="Y344" s="253">
        <f t="shared" si="58"/>
        <v>39</v>
      </c>
      <c r="Z344" s="253">
        <f t="shared" si="58"/>
        <v>39</v>
      </c>
      <c r="AA344" s="253">
        <f t="shared" si="58"/>
        <v>39</v>
      </c>
      <c r="AB344" s="253">
        <f t="shared" si="58"/>
        <v>39</v>
      </c>
      <c r="AC344" s="76"/>
      <c r="AD344" s="76"/>
      <c r="AE344" s="76"/>
      <c r="AF344" s="97">
        <v>1</v>
      </c>
      <c r="AG344" s="97">
        <v>1</v>
      </c>
      <c r="AH344" s="73"/>
      <c r="AI344" s="57"/>
      <c r="AJ344" s="45"/>
      <c r="AK344" s="45"/>
      <c r="AL344" s="45"/>
    </row>
    <row r="345" spans="1:38" hidden="1" outlineLevel="2" x14ac:dyDescent="0.25">
      <c r="A345" s="45"/>
      <c r="B345" s="54"/>
      <c r="C345" s="47">
        <f t="shared" si="57"/>
        <v>3</v>
      </c>
      <c r="D345" s="73"/>
      <c r="E345" s="70"/>
      <c r="F345" s="70" t="s">
        <v>926</v>
      </c>
      <c r="G345" s="73"/>
      <c r="H345" s="76" t="s">
        <v>2906</v>
      </c>
      <c r="I345" s="96" t="s">
        <v>927</v>
      </c>
      <c r="J345" s="96"/>
      <c r="K345" s="97">
        <v>1.3</v>
      </c>
      <c r="L345" s="97">
        <v>1.3</v>
      </c>
      <c r="M345" s="97">
        <v>1.5</v>
      </c>
      <c r="N345" s="97">
        <v>1.5</v>
      </c>
      <c r="O345" s="97">
        <v>1.5</v>
      </c>
      <c r="P345" s="97">
        <v>1.5</v>
      </c>
      <c r="Q345" s="76"/>
      <c r="R345" s="76" t="s">
        <v>520</v>
      </c>
      <c r="S345" s="76" t="s">
        <v>520</v>
      </c>
      <c r="T345" s="76"/>
      <c r="U345" s="253">
        <f t="shared" si="58"/>
        <v>1.3</v>
      </c>
      <c r="V345" s="253">
        <f t="shared" si="58"/>
        <v>1.3</v>
      </c>
      <c r="W345" s="253">
        <f t="shared" si="58"/>
        <v>1.3</v>
      </c>
      <c r="X345" s="253">
        <f t="shared" si="58"/>
        <v>1.3</v>
      </c>
      <c r="Y345" s="253">
        <f t="shared" si="58"/>
        <v>1.3</v>
      </c>
      <c r="Z345" s="253">
        <f t="shared" si="58"/>
        <v>1.3</v>
      </c>
      <c r="AA345" s="253">
        <f t="shared" si="58"/>
        <v>1.3</v>
      </c>
      <c r="AB345" s="253">
        <f t="shared" si="58"/>
        <v>1.3</v>
      </c>
      <c r="AC345" s="76"/>
      <c r="AD345" s="76"/>
      <c r="AE345" s="76"/>
      <c r="AF345" s="97">
        <v>1</v>
      </c>
      <c r="AG345" s="97">
        <v>1</v>
      </c>
      <c r="AH345" s="73"/>
      <c r="AI345" s="57"/>
      <c r="AJ345" s="45"/>
      <c r="AK345" s="45"/>
      <c r="AL345" s="45"/>
    </row>
    <row r="346" spans="1:38" hidden="1" outlineLevel="2" x14ac:dyDescent="0.25">
      <c r="A346" s="45"/>
      <c r="B346" s="54"/>
      <c r="C346" s="47">
        <f t="shared" si="57"/>
        <v>3</v>
      </c>
      <c r="D346" s="73"/>
      <c r="E346" s="70"/>
      <c r="F346" s="70" t="s">
        <v>928</v>
      </c>
      <c r="G346" s="73"/>
      <c r="H346" s="76" t="s">
        <v>929</v>
      </c>
      <c r="I346" s="96" t="s">
        <v>545</v>
      </c>
      <c r="J346" s="96"/>
      <c r="K346" s="97">
        <v>5</v>
      </c>
      <c r="L346" s="97">
        <v>5</v>
      </c>
      <c r="M346" s="97">
        <v>5</v>
      </c>
      <c r="N346" s="97">
        <v>5</v>
      </c>
      <c r="O346" s="97">
        <v>5</v>
      </c>
      <c r="P346" s="97">
        <v>5</v>
      </c>
      <c r="Q346" s="76"/>
      <c r="R346" s="76" t="s">
        <v>520</v>
      </c>
      <c r="S346" s="76" t="s">
        <v>520</v>
      </c>
      <c r="T346" s="76"/>
      <c r="U346" s="253">
        <f t="shared" si="58"/>
        <v>5</v>
      </c>
      <c r="V346" s="253">
        <f t="shared" si="58"/>
        <v>5</v>
      </c>
      <c r="W346" s="253">
        <f t="shared" si="58"/>
        <v>5</v>
      </c>
      <c r="X346" s="253">
        <f t="shared" si="58"/>
        <v>5</v>
      </c>
      <c r="Y346" s="253">
        <f t="shared" si="58"/>
        <v>5</v>
      </c>
      <c r="Z346" s="253">
        <f t="shared" si="58"/>
        <v>5</v>
      </c>
      <c r="AA346" s="253">
        <f t="shared" si="58"/>
        <v>5</v>
      </c>
      <c r="AB346" s="253">
        <f t="shared" si="58"/>
        <v>5</v>
      </c>
      <c r="AC346" s="76"/>
      <c r="AD346" s="76"/>
      <c r="AE346" s="76"/>
      <c r="AF346" s="97">
        <v>1</v>
      </c>
      <c r="AG346" s="97">
        <v>1</v>
      </c>
      <c r="AH346" s="73"/>
      <c r="AI346" s="57"/>
      <c r="AJ346" s="45"/>
      <c r="AK346" s="45"/>
      <c r="AL346" s="45"/>
    </row>
    <row r="347" spans="1:38" hidden="1" outlineLevel="2" x14ac:dyDescent="0.25">
      <c r="A347" s="45"/>
      <c r="B347" s="54"/>
      <c r="C347" s="47">
        <f t="shared" si="57"/>
        <v>3</v>
      </c>
      <c r="D347" s="73"/>
      <c r="E347" s="70"/>
      <c r="F347" s="70" t="s">
        <v>930</v>
      </c>
      <c r="G347" s="73"/>
      <c r="H347" s="76" t="s">
        <v>931</v>
      </c>
      <c r="I347" s="96" t="s">
        <v>932</v>
      </c>
      <c r="J347" s="96"/>
      <c r="K347" s="97">
        <v>0.15</v>
      </c>
      <c r="L347" s="97">
        <v>0.15</v>
      </c>
      <c r="M347" s="97">
        <v>0.15</v>
      </c>
      <c r="N347" s="97">
        <v>0.15</v>
      </c>
      <c r="O347" s="97">
        <v>0.15</v>
      </c>
      <c r="P347" s="97">
        <v>0.15</v>
      </c>
      <c r="Q347" s="76"/>
      <c r="R347" s="76" t="s">
        <v>520</v>
      </c>
      <c r="S347" s="76" t="s">
        <v>520</v>
      </c>
      <c r="T347" s="76"/>
      <c r="U347" s="253">
        <f t="shared" si="58"/>
        <v>0.15</v>
      </c>
      <c r="V347" s="253">
        <f t="shared" si="58"/>
        <v>0.15</v>
      </c>
      <c r="W347" s="253">
        <f t="shared" si="58"/>
        <v>0.15</v>
      </c>
      <c r="X347" s="253">
        <f t="shared" si="58"/>
        <v>0.15</v>
      </c>
      <c r="Y347" s="253">
        <f t="shared" si="58"/>
        <v>0.15</v>
      </c>
      <c r="Z347" s="253">
        <f t="shared" si="58"/>
        <v>0.15</v>
      </c>
      <c r="AA347" s="253">
        <f t="shared" si="58"/>
        <v>0.15</v>
      </c>
      <c r="AB347" s="253">
        <f t="shared" si="58"/>
        <v>0.15</v>
      </c>
      <c r="AC347" s="76"/>
      <c r="AD347" s="76"/>
      <c r="AE347" s="76"/>
      <c r="AF347" s="97">
        <v>1</v>
      </c>
      <c r="AG347" s="97">
        <v>1</v>
      </c>
      <c r="AH347" s="73"/>
      <c r="AI347" s="57"/>
      <c r="AJ347" s="45"/>
      <c r="AK347" s="45"/>
      <c r="AL347" s="45"/>
    </row>
    <row r="348" spans="1:38" hidden="1" outlineLevel="2" x14ac:dyDescent="0.25">
      <c r="A348" s="45"/>
      <c r="B348" s="54"/>
      <c r="C348" s="47">
        <f t="shared" si="57"/>
        <v>3</v>
      </c>
      <c r="D348" s="73"/>
      <c r="E348" s="70"/>
      <c r="F348" s="70" t="s">
        <v>933</v>
      </c>
      <c r="G348" s="73"/>
      <c r="H348" s="76" t="s">
        <v>931</v>
      </c>
      <c r="I348" s="96" t="s">
        <v>545</v>
      </c>
      <c r="J348" s="96"/>
      <c r="K348" s="97">
        <v>10</v>
      </c>
      <c r="L348" s="97">
        <v>10</v>
      </c>
      <c r="M348" s="97">
        <v>10</v>
      </c>
      <c r="N348" s="97">
        <v>10</v>
      </c>
      <c r="O348" s="97">
        <v>10</v>
      </c>
      <c r="P348" s="97">
        <v>10</v>
      </c>
      <c r="Q348" s="76"/>
      <c r="R348" s="76" t="s">
        <v>520</v>
      </c>
      <c r="S348" s="76" t="s">
        <v>520</v>
      </c>
      <c r="T348" s="76"/>
      <c r="U348" s="253">
        <f t="shared" si="58"/>
        <v>10</v>
      </c>
      <c r="V348" s="253">
        <f t="shared" si="58"/>
        <v>10</v>
      </c>
      <c r="W348" s="253">
        <f t="shared" si="58"/>
        <v>10</v>
      </c>
      <c r="X348" s="253">
        <f t="shared" si="58"/>
        <v>10</v>
      </c>
      <c r="Y348" s="253">
        <f t="shared" si="58"/>
        <v>10</v>
      </c>
      <c r="Z348" s="253">
        <f t="shared" si="58"/>
        <v>10</v>
      </c>
      <c r="AA348" s="253">
        <f t="shared" si="58"/>
        <v>10</v>
      </c>
      <c r="AB348" s="253">
        <f t="shared" si="58"/>
        <v>10</v>
      </c>
      <c r="AC348" s="76"/>
      <c r="AD348" s="76"/>
      <c r="AE348" s="76"/>
      <c r="AF348" s="97">
        <v>1</v>
      </c>
      <c r="AG348" s="97">
        <v>1</v>
      </c>
      <c r="AH348" s="73"/>
      <c r="AI348" s="57"/>
      <c r="AJ348" s="45"/>
      <c r="AK348" s="45"/>
      <c r="AL348" s="45"/>
    </row>
    <row r="349" spans="1:38" hidden="1" outlineLevel="2" x14ac:dyDescent="0.25">
      <c r="A349" s="45"/>
      <c r="B349" s="54"/>
      <c r="C349" s="47">
        <f t="shared" si="57"/>
        <v>3</v>
      </c>
      <c r="D349" s="73"/>
      <c r="E349" s="70"/>
      <c r="F349" s="70" t="s">
        <v>934</v>
      </c>
      <c r="G349" s="73"/>
      <c r="H349" s="76" t="s">
        <v>935</v>
      </c>
      <c r="I349" s="96" t="s">
        <v>936</v>
      </c>
      <c r="J349" s="96"/>
      <c r="K349" s="97">
        <v>0.38</v>
      </c>
      <c r="L349" s="97">
        <v>0.38</v>
      </c>
      <c r="M349" s="97">
        <v>0.38</v>
      </c>
      <c r="N349" s="97">
        <v>0.38</v>
      </c>
      <c r="O349" s="97">
        <v>0.38</v>
      </c>
      <c r="P349" s="97">
        <v>0.38</v>
      </c>
      <c r="Q349" s="76"/>
      <c r="R349" s="76" t="s">
        <v>520</v>
      </c>
      <c r="S349" s="76" t="s">
        <v>520</v>
      </c>
      <c r="T349" s="76"/>
      <c r="U349" s="253">
        <f t="shared" si="58"/>
        <v>0.38</v>
      </c>
      <c r="V349" s="253">
        <f t="shared" si="58"/>
        <v>0.38</v>
      </c>
      <c r="W349" s="253">
        <f t="shared" si="58"/>
        <v>0.38</v>
      </c>
      <c r="X349" s="253">
        <f t="shared" si="58"/>
        <v>0.38</v>
      </c>
      <c r="Y349" s="253">
        <f t="shared" si="58"/>
        <v>0.38</v>
      </c>
      <c r="Z349" s="253">
        <f t="shared" si="58"/>
        <v>0.38</v>
      </c>
      <c r="AA349" s="253">
        <f t="shared" si="58"/>
        <v>0.38</v>
      </c>
      <c r="AB349" s="253">
        <f t="shared" si="58"/>
        <v>0.38</v>
      </c>
      <c r="AC349" s="76"/>
      <c r="AD349" s="76"/>
      <c r="AE349" s="76"/>
      <c r="AF349" s="97">
        <v>1</v>
      </c>
      <c r="AG349" s="97">
        <v>1</v>
      </c>
      <c r="AH349" s="73"/>
      <c r="AI349" s="57"/>
      <c r="AJ349" s="45"/>
      <c r="AK349" s="45"/>
      <c r="AL349" s="45"/>
    </row>
    <row r="350" spans="1:38" outlineLevel="1" x14ac:dyDescent="0.25">
      <c r="A350" s="45"/>
      <c r="B350" s="54"/>
      <c r="C350" s="47">
        <f>INT($C$29)+1</f>
        <v>2</v>
      </c>
      <c r="D350" s="73"/>
      <c r="E350" s="70"/>
      <c r="F350" s="256" t="s">
        <v>937</v>
      </c>
      <c r="G350" s="73"/>
      <c r="H350" s="246" t="s">
        <v>938</v>
      </c>
      <c r="I350" s="96"/>
      <c r="J350" s="96" t="s">
        <v>527</v>
      </c>
      <c r="K350" s="76"/>
      <c r="L350" s="76"/>
      <c r="M350" s="76"/>
      <c r="N350" s="76"/>
      <c r="O350" s="76"/>
      <c r="P350" s="76"/>
      <c r="Q350" s="76"/>
      <c r="R350" s="76"/>
      <c r="S350" s="76"/>
      <c r="T350" s="76"/>
      <c r="U350" s="79">
        <v>40</v>
      </c>
      <c r="V350" s="76"/>
      <c r="W350" s="79">
        <v>0</v>
      </c>
      <c r="X350" s="76"/>
      <c r="Y350" s="76"/>
      <c r="Z350" s="76"/>
      <c r="AA350" s="76"/>
      <c r="AB350" s="76"/>
      <c r="AC350" s="76"/>
      <c r="AD350" s="76"/>
      <c r="AE350" s="76"/>
      <c r="AF350" s="76"/>
      <c r="AG350" s="76"/>
      <c r="AH350" s="73"/>
      <c r="AI350" s="57"/>
      <c r="AJ350" s="45"/>
      <c r="AK350" s="45"/>
      <c r="AL350" s="45"/>
    </row>
    <row r="351" spans="1:38" outlineLevel="3" x14ac:dyDescent="0.25">
      <c r="A351" s="45"/>
      <c r="B351" s="54"/>
      <c r="C351" s="47">
        <f>INT($C$29)+3</f>
        <v>4</v>
      </c>
      <c r="D351" s="73"/>
      <c r="E351" s="70" t="s">
        <v>939</v>
      </c>
      <c r="F351" s="70" t="s">
        <v>940</v>
      </c>
      <c r="G351" s="73"/>
      <c r="H351" s="76" t="s">
        <v>503</v>
      </c>
      <c r="I351" s="96"/>
      <c r="J351" s="96"/>
      <c r="K351" s="76"/>
      <c r="L351" s="76"/>
      <c r="M351" s="76"/>
      <c r="N351" s="76"/>
      <c r="O351" s="76"/>
      <c r="P351" s="76"/>
      <c r="Q351" s="76"/>
      <c r="R351" s="76"/>
      <c r="S351" s="76"/>
      <c r="T351" s="76"/>
      <c r="U351" s="76"/>
      <c r="V351" s="76"/>
      <c r="W351" s="76"/>
      <c r="X351" s="76"/>
      <c r="Y351" s="76"/>
      <c r="Z351" s="76"/>
      <c r="AA351" s="76"/>
      <c r="AB351" s="76"/>
      <c r="AC351" s="76"/>
      <c r="AD351" s="76"/>
      <c r="AE351" s="76"/>
      <c r="AF351" s="76">
        <v>1</v>
      </c>
      <c r="AG351" s="76">
        <v>1</v>
      </c>
      <c r="AH351" s="73"/>
      <c r="AI351" s="57"/>
      <c r="AJ351" s="45"/>
      <c r="AK351" s="45"/>
      <c r="AL351" s="45"/>
    </row>
    <row r="352" spans="1:38" outlineLevel="2" x14ac:dyDescent="0.25">
      <c r="A352" s="45"/>
      <c r="B352" s="54"/>
      <c r="C352" s="47">
        <f t="shared" ref="C352:C390" si="59">INT($C$29)+2</f>
        <v>3</v>
      </c>
      <c r="D352" s="73"/>
      <c r="E352" s="70"/>
      <c r="F352" s="70" t="s">
        <v>941</v>
      </c>
      <c r="G352" s="73"/>
      <c r="H352" s="76" t="s">
        <v>942</v>
      </c>
      <c r="I352" s="96" t="s">
        <v>582</v>
      </c>
      <c r="J352" s="96"/>
      <c r="K352" s="97">
        <v>0.6</v>
      </c>
      <c r="L352" s="97">
        <v>0.6</v>
      </c>
      <c r="M352" s="97">
        <v>0.6</v>
      </c>
      <c r="N352" s="97">
        <v>0.6</v>
      </c>
      <c r="O352" s="97">
        <v>0.6</v>
      </c>
      <c r="P352" s="97">
        <v>0.6</v>
      </c>
      <c r="Q352" s="76"/>
      <c r="R352" s="76" t="s">
        <v>520</v>
      </c>
      <c r="S352" s="76" t="s">
        <v>520</v>
      </c>
      <c r="T352" s="76"/>
      <c r="U352" s="253">
        <f t="shared" ref="U352:AB366" si="60">INDEX($K352:$Q352,1,U$43)</f>
        <v>0.6</v>
      </c>
      <c r="V352" s="253">
        <f t="shared" si="60"/>
        <v>0.6</v>
      </c>
      <c r="W352" s="253">
        <f t="shared" si="60"/>
        <v>0.6</v>
      </c>
      <c r="X352" s="253">
        <f t="shared" si="60"/>
        <v>0.6</v>
      </c>
      <c r="Y352" s="253">
        <f t="shared" si="60"/>
        <v>0.6</v>
      </c>
      <c r="Z352" s="253">
        <f t="shared" si="60"/>
        <v>0.6</v>
      </c>
      <c r="AA352" s="253">
        <f t="shared" si="60"/>
        <v>0.6</v>
      </c>
      <c r="AB352" s="253">
        <f t="shared" si="60"/>
        <v>0.6</v>
      </c>
      <c r="AC352" s="76"/>
      <c r="AD352" s="76"/>
      <c r="AE352" s="76"/>
      <c r="AF352" s="97">
        <v>1</v>
      </c>
      <c r="AG352" s="97">
        <v>1</v>
      </c>
      <c r="AH352" s="73"/>
      <c r="AI352" s="57"/>
      <c r="AJ352" s="45"/>
      <c r="AK352" s="45"/>
      <c r="AL352" s="45"/>
    </row>
    <row r="353" spans="1:38" outlineLevel="2" x14ac:dyDescent="0.25">
      <c r="A353" s="45"/>
      <c r="B353" s="54"/>
      <c r="C353" s="47">
        <f t="shared" si="59"/>
        <v>3</v>
      </c>
      <c r="D353" s="73"/>
      <c r="E353" s="70"/>
      <c r="F353" s="70" t="s">
        <v>943</v>
      </c>
      <c r="G353" s="73"/>
      <c r="H353" s="76" t="s">
        <v>944</v>
      </c>
      <c r="I353" s="96" t="s">
        <v>582</v>
      </c>
      <c r="J353" s="96"/>
      <c r="K353" s="97">
        <v>0.7</v>
      </c>
      <c r="L353" s="97">
        <v>0.7</v>
      </c>
      <c r="M353" s="97">
        <v>0.7</v>
      </c>
      <c r="N353" s="97">
        <v>0.7</v>
      </c>
      <c r="O353" s="97">
        <v>0.7</v>
      </c>
      <c r="P353" s="97">
        <v>0.7</v>
      </c>
      <c r="Q353" s="76"/>
      <c r="R353" s="76" t="s">
        <v>520</v>
      </c>
      <c r="S353" s="76" t="s">
        <v>520</v>
      </c>
      <c r="T353" s="76"/>
      <c r="U353" s="253">
        <f t="shared" si="60"/>
        <v>0.7</v>
      </c>
      <c r="V353" s="253">
        <f t="shared" si="60"/>
        <v>0.7</v>
      </c>
      <c r="W353" s="253">
        <f t="shared" si="60"/>
        <v>0.7</v>
      </c>
      <c r="X353" s="253">
        <f t="shared" si="60"/>
        <v>0.7</v>
      </c>
      <c r="Y353" s="253">
        <f t="shared" si="60"/>
        <v>0.7</v>
      </c>
      <c r="Z353" s="253">
        <f t="shared" si="60"/>
        <v>0.7</v>
      </c>
      <c r="AA353" s="253">
        <f t="shared" si="60"/>
        <v>0.7</v>
      </c>
      <c r="AB353" s="253">
        <f t="shared" si="60"/>
        <v>0.7</v>
      </c>
      <c r="AC353" s="76"/>
      <c r="AD353" s="76"/>
      <c r="AE353" s="76"/>
      <c r="AF353" s="97">
        <v>1</v>
      </c>
      <c r="AG353" s="97">
        <v>1</v>
      </c>
      <c r="AH353" s="73"/>
      <c r="AI353" s="57"/>
      <c r="AJ353" s="45"/>
      <c r="AK353" s="45"/>
      <c r="AL353" s="45"/>
    </row>
    <row r="354" spans="1:38" outlineLevel="2" x14ac:dyDescent="0.25">
      <c r="A354" s="45"/>
      <c r="B354" s="54"/>
      <c r="C354" s="47">
        <f t="shared" si="59"/>
        <v>3</v>
      </c>
      <c r="D354" s="73"/>
      <c r="E354" s="70"/>
      <c r="F354" s="70" t="s">
        <v>945</v>
      </c>
      <c r="G354" s="73"/>
      <c r="H354" s="76" t="s">
        <v>946</v>
      </c>
      <c r="I354" s="96" t="s">
        <v>582</v>
      </c>
      <c r="J354" s="96"/>
      <c r="K354" s="97">
        <v>0.8</v>
      </c>
      <c r="L354" s="97">
        <v>0.8</v>
      </c>
      <c r="M354" s="97">
        <v>0.8</v>
      </c>
      <c r="N354" s="97">
        <v>0.8</v>
      </c>
      <c r="O354" s="97">
        <v>0.8</v>
      </c>
      <c r="P354" s="97">
        <v>0.8</v>
      </c>
      <c r="Q354" s="76"/>
      <c r="R354" s="76" t="s">
        <v>520</v>
      </c>
      <c r="S354" s="76" t="s">
        <v>520</v>
      </c>
      <c r="T354" s="76"/>
      <c r="U354" s="253">
        <f t="shared" si="60"/>
        <v>0.8</v>
      </c>
      <c r="V354" s="253">
        <f t="shared" si="60"/>
        <v>0.8</v>
      </c>
      <c r="W354" s="253">
        <f t="shared" si="60"/>
        <v>0.8</v>
      </c>
      <c r="X354" s="253">
        <f t="shared" si="60"/>
        <v>0.8</v>
      </c>
      <c r="Y354" s="253">
        <f t="shared" si="60"/>
        <v>0.8</v>
      </c>
      <c r="Z354" s="253">
        <f t="shared" si="60"/>
        <v>0.8</v>
      </c>
      <c r="AA354" s="253">
        <f t="shared" si="60"/>
        <v>0.8</v>
      </c>
      <c r="AB354" s="253">
        <f t="shared" si="60"/>
        <v>0.8</v>
      </c>
      <c r="AC354" s="76"/>
      <c r="AD354" s="76"/>
      <c r="AE354" s="76"/>
      <c r="AF354" s="97">
        <v>1</v>
      </c>
      <c r="AG354" s="97">
        <v>1</v>
      </c>
      <c r="AH354" s="73"/>
      <c r="AI354" s="57"/>
      <c r="AJ354" s="45"/>
      <c r="AK354" s="45"/>
      <c r="AL354" s="45"/>
    </row>
    <row r="355" spans="1:38" outlineLevel="2" x14ac:dyDescent="0.25">
      <c r="A355" s="45"/>
      <c r="B355" s="54"/>
      <c r="C355" s="47">
        <f t="shared" si="59"/>
        <v>3</v>
      </c>
      <c r="D355" s="73"/>
      <c r="E355" s="70"/>
      <c r="F355" s="70" t="s">
        <v>947</v>
      </c>
      <c r="G355" s="73"/>
      <c r="H355" s="76" t="s">
        <v>948</v>
      </c>
      <c r="I355" s="96" t="s">
        <v>510</v>
      </c>
      <c r="J355" s="96"/>
      <c r="K355" s="97">
        <v>6</v>
      </c>
      <c r="L355" s="97">
        <v>6</v>
      </c>
      <c r="M355" s="97">
        <v>6</v>
      </c>
      <c r="N355" s="97">
        <v>6</v>
      </c>
      <c r="O355" s="97">
        <v>6</v>
      </c>
      <c r="P355" s="97">
        <v>6</v>
      </c>
      <c r="Q355" s="76"/>
      <c r="R355" s="76" t="s">
        <v>520</v>
      </c>
      <c r="S355" s="76" t="s">
        <v>520</v>
      </c>
      <c r="T355" s="76"/>
      <c r="U355" s="253">
        <f t="shared" si="60"/>
        <v>6</v>
      </c>
      <c r="V355" s="253">
        <f t="shared" si="60"/>
        <v>6</v>
      </c>
      <c r="W355" s="253">
        <f t="shared" si="60"/>
        <v>6</v>
      </c>
      <c r="X355" s="253">
        <f t="shared" si="60"/>
        <v>6</v>
      </c>
      <c r="Y355" s="253">
        <f t="shared" si="60"/>
        <v>6</v>
      </c>
      <c r="Z355" s="253">
        <f t="shared" si="60"/>
        <v>6</v>
      </c>
      <c r="AA355" s="253">
        <f t="shared" si="60"/>
        <v>6</v>
      </c>
      <c r="AB355" s="253">
        <f t="shared" si="60"/>
        <v>6</v>
      </c>
      <c r="AC355" s="76"/>
      <c r="AD355" s="76"/>
      <c r="AE355" s="76"/>
      <c r="AF355" s="97">
        <v>1</v>
      </c>
      <c r="AG355" s="97">
        <v>1</v>
      </c>
      <c r="AH355" s="73"/>
      <c r="AI355" s="57"/>
      <c r="AJ355" s="45"/>
      <c r="AK355" s="45"/>
      <c r="AL355" s="45"/>
    </row>
    <row r="356" spans="1:38" outlineLevel="2" x14ac:dyDescent="0.25">
      <c r="A356" s="45"/>
      <c r="B356" s="54"/>
      <c r="C356" s="47">
        <f t="shared" si="59"/>
        <v>3</v>
      </c>
      <c r="D356" s="73"/>
      <c r="E356" s="70"/>
      <c r="F356" s="70" t="s">
        <v>949</v>
      </c>
      <c r="G356" s="73"/>
      <c r="H356" s="76" t="s">
        <v>950</v>
      </c>
      <c r="I356" s="96" t="s">
        <v>510</v>
      </c>
      <c r="J356" s="96"/>
      <c r="K356" s="97">
        <v>0.4</v>
      </c>
      <c r="L356" s="97">
        <v>0.4</v>
      </c>
      <c r="M356" s="97">
        <v>0.4</v>
      </c>
      <c r="N356" s="97">
        <v>0.4</v>
      </c>
      <c r="O356" s="97">
        <v>0.4</v>
      </c>
      <c r="P356" s="97">
        <v>0.4</v>
      </c>
      <c r="Q356" s="76"/>
      <c r="R356" s="76" t="s">
        <v>520</v>
      </c>
      <c r="S356" s="76" t="s">
        <v>520</v>
      </c>
      <c r="T356" s="76"/>
      <c r="U356" s="253">
        <f t="shared" si="60"/>
        <v>0.4</v>
      </c>
      <c r="V356" s="253">
        <f t="shared" si="60"/>
        <v>0.4</v>
      </c>
      <c r="W356" s="253">
        <f t="shared" si="60"/>
        <v>0.4</v>
      </c>
      <c r="X356" s="253">
        <f t="shared" si="60"/>
        <v>0.4</v>
      </c>
      <c r="Y356" s="253">
        <f t="shared" si="60"/>
        <v>0.4</v>
      </c>
      <c r="Z356" s="253">
        <f t="shared" si="60"/>
        <v>0.4</v>
      </c>
      <c r="AA356" s="253">
        <f t="shared" si="60"/>
        <v>0.4</v>
      </c>
      <c r="AB356" s="253">
        <f t="shared" si="60"/>
        <v>0.4</v>
      </c>
      <c r="AC356" s="76"/>
      <c r="AD356" s="76"/>
      <c r="AE356" s="76"/>
      <c r="AF356" s="97">
        <v>1</v>
      </c>
      <c r="AG356" s="97">
        <v>1</v>
      </c>
      <c r="AH356" s="73"/>
      <c r="AI356" s="57"/>
      <c r="AJ356" s="45"/>
      <c r="AK356" s="45"/>
      <c r="AL356" s="45"/>
    </row>
    <row r="357" spans="1:38" outlineLevel="2" x14ac:dyDescent="0.25">
      <c r="A357" s="45"/>
      <c r="B357" s="54"/>
      <c r="C357" s="47">
        <f t="shared" si="59"/>
        <v>3</v>
      </c>
      <c r="D357" s="73"/>
      <c r="E357" s="70"/>
      <c r="F357" s="70" t="s">
        <v>951</v>
      </c>
      <c r="G357" s="73"/>
      <c r="H357" s="76" t="s">
        <v>952</v>
      </c>
      <c r="I357" s="96" t="s">
        <v>603</v>
      </c>
      <c r="J357" s="96"/>
      <c r="K357" s="97">
        <v>0.9</v>
      </c>
      <c r="L357" s="97">
        <v>0.9</v>
      </c>
      <c r="M357" s="97">
        <v>0.9</v>
      </c>
      <c r="N357" s="97">
        <v>0.9</v>
      </c>
      <c r="O357" s="97">
        <v>0.9</v>
      </c>
      <c r="P357" s="97">
        <v>0.9</v>
      </c>
      <c r="Q357" s="76"/>
      <c r="R357" s="76" t="s">
        <v>520</v>
      </c>
      <c r="S357" s="76" t="s">
        <v>520</v>
      </c>
      <c r="T357" s="76"/>
      <c r="U357" s="253">
        <f t="shared" si="60"/>
        <v>0.9</v>
      </c>
      <c r="V357" s="253">
        <f t="shared" si="60"/>
        <v>0.9</v>
      </c>
      <c r="W357" s="253">
        <f t="shared" si="60"/>
        <v>0.9</v>
      </c>
      <c r="X357" s="253">
        <f t="shared" si="60"/>
        <v>0.9</v>
      </c>
      <c r="Y357" s="253">
        <f t="shared" si="60"/>
        <v>0.9</v>
      </c>
      <c r="Z357" s="253">
        <f t="shared" si="60"/>
        <v>0.9</v>
      </c>
      <c r="AA357" s="253">
        <f t="shared" si="60"/>
        <v>0.9</v>
      </c>
      <c r="AB357" s="253">
        <f t="shared" si="60"/>
        <v>0.9</v>
      </c>
      <c r="AC357" s="76"/>
      <c r="AD357" s="76"/>
      <c r="AE357" s="76"/>
      <c r="AF357" s="97">
        <v>1</v>
      </c>
      <c r="AG357" s="97">
        <v>1</v>
      </c>
      <c r="AH357" s="73"/>
      <c r="AI357" s="57"/>
      <c r="AJ357" s="45"/>
      <c r="AK357" s="45"/>
      <c r="AL357" s="45"/>
    </row>
    <row r="358" spans="1:38" outlineLevel="2" x14ac:dyDescent="0.25">
      <c r="A358" s="45"/>
      <c r="B358" s="54"/>
      <c r="C358" s="47">
        <f t="shared" si="59"/>
        <v>3</v>
      </c>
      <c r="D358" s="73"/>
      <c r="E358" s="70"/>
      <c r="F358" s="70" t="s">
        <v>953</v>
      </c>
      <c r="G358" s="73"/>
      <c r="H358" s="76" t="s">
        <v>954</v>
      </c>
      <c r="I358" s="96" t="s">
        <v>603</v>
      </c>
      <c r="J358" s="96"/>
      <c r="K358" s="97">
        <v>0.97</v>
      </c>
      <c r="L358" s="97">
        <v>0.97</v>
      </c>
      <c r="M358" s="97">
        <v>0.97</v>
      </c>
      <c r="N358" s="97">
        <v>0.97</v>
      </c>
      <c r="O358" s="97">
        <v>0.97</v>
      </c>
      <c r="P358" s="97">
        <v>0.97</v>
      </c>
      <c r="Q358" s="76"/>
      <c r="R358" s="76" t="s">
        <v>520</v>
      </c>
      <c r="S358" s="76" t="s">
        <v>520</v>
      </c>
      <c r="T358" s="76"/>
      <c r="U358" s="253">
        <f t="shared" si="60"/>
        <v>0.97</v>
      </c>
      <c r="V358" s="253">
        <f t="shared" si="60"/>
        <v>0.97</v>
      </c>
      <c r="W358" s="253">
        <f t="shared" si="60"/>
        <v>0.97</v>
      </c>
      <c r="X358" s="253">
        <f t="shared" si="60"/>
        <v>0.97</v>
      </c>
      <c r="Y358" s="253">
        <f t="shared" si="60"/>
        <v>0.97</v>
      </c>
      <c r="Z358" s="253">
        <f t="shared" si="60"/>
        <v>0.97</v>
      </c>
      <c r="AA358" s="253">
        <f t="shared" si="60"/>
        <v>0.97</v>
      </c>
      <c r="AB358" s="253">
        <f t="shared" si="60"/>
        <v>0.97</v>
      </c>
      <c r="AC358" s="76"/>
      <c r="AD358" s="76"/>
      <c r="AE358" s="76"/>
      <c r="AF358" s="97">
        <v>1</v>
      </c>
      <c r="AG358" s="97">
        <v>1</v>
      </c>
      <c r="AH358" s="73"/>
      <c r="AI358" s="57"/>
      <c r="AJ358" s="45"/>
      <c r="AK358" s="45"/>
      <c r="AL358" s="45"/>
    </row>
    <row r="359" spans="1:38" outlineLevel="2" x14ac:dyDescent="0.25">
      <c r="A359" s="45"/>
      <c r="B359" s="54"/>
      <c r="C359" s="47">
        <f t="shared" si="59"/>
        <v>3</v>
      </c>
      <c r="D359" s="73"/>
      <c r="E359" s="70"/>
      <c r="F359" s="70" t="s">
        <v>955</v>
      </c>
      <c r="G359" s="73"/>
      <c r="H359" s="76" t="s">
        <v>956</v>
      </c>
      <c r="I359" s="96" t="s">
        <v>603</v>
      </c>
      <c r="J359" s="96"/>
      <c r="K359" s="97">
        <v>27</v>
      </c>
      <c r="L359" s="97">
        <v>27</v>
      </c>
      <c r="M359" s="97">
        <v>27</v>
      </c>
      <c r="N359" s="97">
        <v>23.2</v>
      </c>
      <c r="O359" s="97">
        <v>23.2</v>
      </c>
      <c r="P359" s="97">
        <v>27</v>
      </c>
      <c r="Q359" s="76"/>
      <c r="R359" s="76" t="s">
        <v>520</v>
      </c>
      <c r="S359" s="76" t="s">
        <v>520</v>
      </c>
      <c r="T359" s="76"/>
      <c r="U359" s="253">
        <f t="shared" si="60"/>
        <v>27</v>
      </c>
      <c r="V359" s="253">
        <f t="shared" si="60"/>
        <v>27</v>
      </c>
      <c r="W359" s="253">
        <f t="shared" si="60"/>
        <v>27</v>
      </c>
      <c r="X359" s="253">
        <f t="shared" si="60"/>
        <v>27</v>
      </c>
      <c r="Y359" s="370">
        <f>INDEX($K359:$Q359,1,Y$43)-(20.3-11)</f>
        <v>17.7</v>
      </c>
      <c r="Z359" s="253">
        <f t="shared" si="60"/>
        <v>27</v>
      </c>
      <c r="AA359" s="253">
        <f t="shared" si="60"/>
        <v>27</v>
      </c>
      <c r="AB359" s="370">
        <f>INDEX($K359:$Q359,1,AB$43)-(20.3-11)</f>
        <v>17.7</v>
      </c>
      <c r="AC359" s="312"/>
      <c r="AD359" s="97" t="s">
        <v>2390</v>
      </c>
      <c r="AE359" s="76"/>
      <c r="AF359" s="97">
        <v>1</v>
      </c>
      <c r="AG359" s="97">
        <v>1</v>
      </c>
      <c r="AH359" s="73"/>
      <c r="AI359" s="57"/>
      <c r="AJ359" s="45"/>
      <c r="AK359" s="45"/>
      <c r="AL359" s="45"/>
    </row>
    <row r="360" spans="1:38" outlineLevel="2" x14ac:dyDescent="0.25">
      <c r="A360" s="45"/>
      <c r="B360" s="54"/>
      <c r="C360" s="47">
        <f t="shared" si="59"/>
        <v>3</v>
      </c>
      <c r="D360" s="73"/>
      <c r="E360" s="70"/>
      <c r="F360" s="70" t="s">
        <v>957</v>
      </c>
      <c r="G360" s="73"/>
      <c r="H360" s="76" t="s">
        <v>958</v>
      </c>
      <c r="I360" s="96" t="s">
        <v>603</v>
      </c>
      <c r="J360" s="96"/>
      <c r="K360" s="97">
        <v>20.3</v>
      </c>
      <c r="L360" s="97">
        <v>20.3</v>
      </c>
      <c r="M360" s="97">
        <v>20.3</v>
      </c>
      <c r="N360" s="97">
        <v>16.5</v>
      </c>
      <c r="O360" s="97">
        <v>16.5</v>
      </c>
      <c r="P360" s="97">
        <v>20.3</v>
      </c>
      <c r="Q360" s="76"/>
      <c r="R360" s="76" t="s">
        <v>520</v>
      </c>
      <c r="S360" s="76" t="s">
        <v>520</v>
      </c>
      <c r="T360" s="76"/>
      <c r="U360" s="253">
        <f t="shared" si="60"/>
        <v>20.3</v>
      </c>
      <c r="V360" s="253">
        <f t="shared" si="60"/>
        <v>20.3</v>
      </c>
      <c r="W360" s="253">
        <f t="shared" si="60"/>
        <v>20.3</v>
      </c>
      <c r="X360" s="253">
        <f t="shared" si="60"/>
        <v>20.3</v>
      </c>
      <c r="Y360" s="370">
        <v>11</v>
      </c>
      <c r="Z360" s="253">
        <f t="shared" si="60"/>
        <v>20.3</v>
      </c>
      <c r="AA360" s="253">
        <f t="shared" si="60"/>
        <v>20.3</v>
      </c>
      <c r="AB360" s="370">
        <v>11</v>
      </c>
      <c r="AC360" s="312"/>
      <c r="AD360" s="97" t="s">
        <v>2390</v>
      </c>
      <c r="AE360" s="76"/>
      <c r="AF360" s="97">
        <v>1</v>
      </c>
      <c r="AG360" s="97">
        <v>1</v>
      </c>
      <c r="AH360" s="73"/>
      <c r="AI360" s="57"/>
      <c r="AJ360" s="45"/>
      <c r="AK360" s="45"/>
      <c r="AL360" s="45"/>
    </row>
    <row r="361" spans="1:38" outlineLevel="2" x14ac:dyDescent="0.25">
      <c r="A361" s="45"/>
      <c r="B361" s="54"/>
      <c r="C361" s="47">
        <f t="shared" si="59"/>
        <v>3</v>
      </c>
      <c r="D361" s="73"/>
      <c r="E361" s="70"/>
      <c r="F361" s="70" t="s">
        <v>959</v>
      </c>
      <c r="G361" s="73"/>
      <c r="H361" s="76" t="s">
        <v>960</v>
      </c>
      <c r="I361" s="96" t="s">
        <v>532</v>
      </c>
      <c r="J361" s="96"/>
      <c r="K361" s="97">
        <v>2</v>
      </c>
      <c r="L361" s="97">
        <v>2</v>
      </c>
      <c r="M361" s="97">
        <v>2</v>
      </c>
      <c r="N361" s="97">
        <v>2</v>
      </c>
      <c r="O361" s="97">
        <v>2</v>
      </c>
      <c r="P361" s="97">
        <v>2</v>
      </c>
      <c r="Q361" s="76"/>
      <c r="R361" s="76" t="s">
        <v>520</v>
      </c>
      <c r="S361" s="76" t="s">
        <v>520</v>
      </c>
      <c r="T361" s="76"/>
      <c r="U361" s="253">
        <f t="shared" si="60"/>
        <v>2</v>
      </c>
      <c r="V361" s="253">
        <f t="shared" si="60"/>
        <v>2</v>
      </c>
      <c r="W361" s="253">
        <f t="shared" si="60"/>
        <v>2</v>
      </c>
      <c r="X361" s="253">
        <f t="shared" si="60"/>
        <v>2</v>
      </c>
      <c r="Y361" s="253">
        <f t="shared" si="60"/>
        <v>2</v>
      </c>
      <c r="Z361" s="253">
        <f t="shared" si="60"/>
        <v>2</v>
      </c>
      <c r="AA361" s="253">
        <f t="shared" si="60"/>
        <v>2</v>
      </c>
      <c r="AB361" s="253">
        <f t="shared" si="60"/>
        <v>2</v>
      </c>
      <c r="AC361" s="76"/>
      <c r="AD361" s="76"/>
      <c r="AE361" s="76"/>
      <c r="AF361" s="97">
        <v>1</v>
      </c>
      <c r="AG361" s="97">
        <v>1</v>
      </c>
      <c r="AH361" s="73"/>
      <c r="AI361" s="57"/>
      <c r="AJ361" s="45"/>
      <c r="AK361" s="45"/>
      <c r="AL361" s="45"/>
    </row>
    <row r="362" spans="1:38" outlineLevel="2" x14ac:dyDescent="0.25">
      <c r="A362" s="45"/>
      <c r="B362" s="54"/>
      <c r="C362" s="47">
        <f t="shared" si="59"/>
        <v>3</v>
      </c>
      <c r="D362" s="73"/>
      <c r="E362" s="70"/>
      <c r="F362" s="70" t="s">
        <v>961</v>
      </c>
      <c r="G362" s="73"/>
      <c r="H362" s="76" t="s">
        <v>962</v>
      </c>
      <c r="I362" s="96" t="s">
        <v>510</v>
      </c>
      <c r="J362" s="96"/>
      <c r="K362" s="97">
        <v>13.8</v>
      </c>
      <c r="L362" s="97">
        <v>13.8</v>
      </c>
      <c r="M362" s="97">
        <v>13.8</v>
      </c>
      <c r="N362" s="97">
        <v>13.8</v>
      </c>
      <c r="O362" s="97">
        <v>13.8</v>
      </c>
      <c r="P362" s="97">
        <v>13.8</v>
      </c>
      <c r="Q362" s="76"/>
      <c r="R362" s="76" t="s">
        <v>558</v>
      </c>
      <c r="S362" s="76" t="s">
        <v>558</v>
      </c>
      <c r="T362" s="76"/>
      <c r="U362" s="253">
        <f t="shared" si="60"/>
        <v>13.8</v>
      </c>
      <c r="V362" s="253">
        <f t="shared" si="60"/>
        <v>13.8</v>
      </c>
      <c r="W362" s="253">
        <f t="shared" si="60"/>
        <v>13.8</v>
      </c>
      <c r="X362" s="253">
        <f t="shared" si="60"/>
        <v>13.8</v>
      </c>
      <c r="Y362" s="253">
        <f t="shared" si="60"/>
        <v>13.8</v>
      </c>
      <c r="Z362" s="253">
        <f t="shared" si="60"/>
        <v>13.8</v>
      </c>
      <c r="AA362" s="253">
        <f t="shared" si="60"/>
        <v>13.8</v>
      </c>
      <c r="AB362" s="253">
        <f t="shared" si="60"/>
        <v>13.8</v>
      </c>
      <c r="AC362" s="76"/>
      <c r="AD362" s="76"/>
      <c r="AE362" s="76"/>
      <c r="AF362" s="97">
        <v>1</v>
      </c>
      <c r="AG362" s="97">
        <v>1</v>
      </c>
      <c r="AH362" s="73"/>
      <c r="AI362" s="57"/>
      <c r="AJ362" s="45"/>
      <c r="AK362" s="45"/>
      <c r="AL362" s="45"/>
    </row>
    <row r="363" spans="1:38" outlineLevel="2" x14ac:dyDescent="0.25">
      <c r="A363" s="45"/>
      <c r="B363" s="54"/>
      <c r="C363" s="47">
        <f t="shared" si="59"/>
        <v>3</v>
      </c>
      <c r="D363" s="73"/>
      <c r="E363" s="70"/>
      <c r="F363" s="70" t="s">
        <v>963</v>
      </c>
      <c r="G363" s="73"/>
      <c r="H363" s="76" t="s">
        <v>964</v>
      </c>
      <c r="I363" s="96" t="s">
        <v>510</v>
      </c>
      <c r="J363" s="96"/>
      <c r="K363" s="97">
        <v>7.1999999999999995E-2</v>
      </c>
      <c r="L363" s="97">
        <v>7.1999999999999995E-2</v>
      </c>
      <c r="M363" s="97">
        <v>7.1999999999999995E-2</v>
      </c>
      <c r="N363" s="97">
        <v>9.1999999999999998E-2</v>
      </c>
      <c r="O363" s="97">
        <v>9.1999999999999998E-2</v>
      </c>
      <c r="P363" s="97">
        <v>7.1999999999999995E-2</v>
      </c>
      <c r="Q363" s="76"/>
      <c r="R363" s="76" t="s">
        <v>558</v>
      </c>
      <c r="S363" s="76" t="s">
        <v>558</v>
      </c>
      <c r="T363" s="76"/>
      <c r="U363" s="253">
        <f t="shared" si="60"/>
        <v>7.1999999999999995E-2</v>
      </c>
      <c r="V363" s="253">
        <f t="shared" si="60"/>
        <v>7.1999999999999995E-2</v>
      </c>
      <c r="W363" s="253">
        <f t="shared" si="60"/>
        <v>7.1999999999999995E-2</v>
      </c>
      <c r="X363" s="253">
        <f t="shared" si="60"/>
        <v>7.1999999999999995E-2</v>
      </c>
      <c r="Y363" s="253">
        <f t="shared" si="60"/>
        <v>7.1999999999999995E-2</v>
      </c>
      <c r="Z363" s="253">
        <f t="shared" si="60"/>
        <v>7.1999999999999995E-2</v>
      </c>
      <c r="AA363" s="253">
        <f t="shared" si="60"/>
        <v>7.1999999999999995E-2</v>
      </c>
      <c r="AB363" s="253">
        <f t="shared" si="60"/>
        <v>7.1999999999999995E-2</v>
      </c>
      <c r="AC363" s="76"/>
      <c r="AD363" s="76"/>
      <c r="AE363" s="76"/>
      <c r="AF363" s="97">
        <v>1</v>
      </c>
      <c r="AG363" s="97">
        <v>1</v>
      </c>
      <c r="AH363" s="73"/>
      <c r="AI363" s="57"/>
      <c r="AJ363" s="45"/>
      <c r="AK363" s="45"/>
      <c r="AL363" s="45"/>
    </row>
    <row r="364" spans="1:38" outlineLevel="2" x14ac:dyDescent="0.25">
      <c r="A364" s="45"/>
      <c r="B364" s="54"/>
      <c r="C364" s="47">
        <f t="shared" si="59"/>
        <v>3</v>
      </c>
      <c r="D364" s="73"/>
      <c r="E364" s="70"/>
      <c r="F364" s="70" t="s">
        <v>965</v>
      </c>
      <c r="G364" s="73"/>
      <c r="H364" s="76" t="s">
        <v>966</v>
      </c>
      <c r="I364" s="96" t="s">
        <v>510</v>
      </c>
      <c r="J364" s="96"/>
      <c r="K364" s="97">
        <v>0.14000000000000001</v>
      </c>
      <c r="L364" s="97">
        <v>0.14000000000000001</v>
      </c>
      <c r="M364" s="97">
        <v>0.14000000000000001</v>
      </c>
      <c r="N364" s="97">
        <v>0.12</v>
      </c>
      <c r="O364" s="97">
        <v>0.12</v>
      </c>
      <c r="P364" s="97">
        <v>0.14000000000000001</v>
      </c>
      <c r="Q364" s="76"/>
      <c r="R364" s="76" t="s">
        <v>520</v>
      </c>
      <c r="S364" s="76" t="s">
        <v>520</v>
      </c>
      <c r="T364" s="76"/>
      <c r="U364" s="253">
        <f t="shared" si="60"/>
        <v>0.14000000000000001</v>
      </c>
      <c r="V364" s="253">
        <f t="shared" si="60"/>
        <v>0.14000000000000001</v>
      </c>
      <c r="W364" s="253">
        <f t="shared" si="60"/>
        <v>0.14000000000000001</v>
      </c>
      <c r="X364" s="253">
        <f t="shared" si="60"/>
        <v>0.14000000000000001</v>
      </c>
      <c r="Y364" s="253">
        <f t="shared" si="60"/>
        <v>0.14000000000000001</v>
      </c>
      <c r="Z364" s="253">
        <f t="shared" si="60"/>
        <v>0.14000000000000001</v>
      </c>
      <c r="AA364" s="253">
        <f t="shared" si="60"/>
        <v>0.14000000000000001</v>
      </c>
      <c r="AB364" s="253">
        <f t="shared" si="60"/>
        <v>0.14000000000000001</v>
      </c>
      <c r="AC364" s="76"/>
      <c r="AD364" s="76"/>
      <c r="AE364" s="76"/>
      <c r="AF364" s="97">
        <v>1</v>
      </c>
      <c r="AG364" s="97">
        <v>1</v>
      </c>
      <c r="AH364" s="73"/>
      <c r="AI364" s="57"/>
      <c r="AJ364" s="45"/>
      <c r="AK364" s="45"/>
      <c r="AL364" s="45"/>
    </row>
    <row r="365" spans="1:38" outlineLevel="2" x14ac:dyDescent="0.25">
      <c r="A365" s="45"/>
      <c r="B365" s="54"/>
      <c r="C365" s="47">
        <f t="shared" si="59"/>
        <v>3</v>
      </c>
      <c r="D365" s="73"/>
      <c r="E365" s="70"/>
      <c r="F365" s="70" t="s">
        <v>967</v>
      </c>
      <c r="G365" s="73"/>
      <c r="H365" s="76" t="s">
        <v>968</v>
      </c>
      <c r="I365" s="96" t="s">
        <v>510</v>
      </c>
      <c r="J365" s="96"/>
      <c r="K365" s="97">
        <v>8.0000000000000002E-3</v>
      </c>
      <c r="L365" s="97">
        <v>8.0000000000000002E-3</v>
      </c>
      <c r="M365" s="97">
        <v>8.0000000000000002E-3</v>
      </c>
      <c r="N365" s="97">
        <v>8.0000000000000002E-3</v>
      </c>
      <c r="O365" s="97">
        <v>8.0000000000000002E-3</v>
      </c>
      <c r="P365" s="97">
        <v>8.0000000000000002E-3</v>
      </c>
      <c r="Q365" s="76"/>
      <c r="R365" s="76" t="s">
        <v>520</v>
      </c>
      <c r="S365" s="76" t="s">
        <v>520</v>
      </c>
      <c r="T365" s="76"/>
      <c r="U365" s="253">
        <f t="shared" si="60"/>
        <v>8.0000000000000002E-3</v>
      </c>
      <c r="V365" s="253">
        <f t="shared" si="60"/>
        <v>8.0000000000000002E-3</v>
      </c>
      <c r="W365" s="253">
        <f t="shared" si="60"/>
        <v>8.0000000000000002E-3</v>
      </c>
      <c r="X365" s="253">
        <f t="shared" si="60"/>
        <v>8.0000000000000002E-3</v>
      </c>
      <c r="Y365" s="253">
        <f t="shared" si="60"/>
        <v>8.0000000000000002E-3</v>
      </c>
      <c r="Z365" s="253">
        <f t="shared" si="60"/>
        <v>8.0000000000000002E-3</v>
      </c>
      <c r="AA365" s="253">
        <f t="shared" si="60"/>
        <v>8.0000000000000002E-3</v>
      </c>
      <c r="AB365" s="253">
        <f t="shared" si="60"/>
        <v>8.0000000000000002E-3</v>
      </c>
      <c r="AC365" s="76"/>
      <c r="AD365" s="76"/>
      <c r="AE365" s="76"/>
      <c r="AF365" s="97">
        <v>1</v>
      </c>
      <c r="AG365" s="97">
        <v>1</v>
      </c>
      <c r="AH365" s="73"/>
      <c r="AI365" s="57"/>
      <c r="AJ365" s="45"/>
      <c r="AK365" s="45"/>
      <c r="AL365" s="45"/>
    </row>
    <row r="366" spans="1:38" outlineLevel="2" x14ac:dyDescent="0.25">
      <c r="A366" s="45"/>
      <c r="B366" s="54"/>
      <c r="C366" s="47">
        <f t="shared" si="59"/>
        <v>3</v>
      </c>
      <c r="D366" s="73"/>
      <c r="E366" s="70"/>
      <c r="F366" s="70" t="s">
        <v>969</v>
      </c>
      <c r="G366" s="73"/>
      <c r="H366" s="76" t="s">
        <v>970</v>
      </c>
      <c r="I366" s="96" t="s">
        <v>510</v>
      </c>
      <c r="J366" s="96"/>
      <c r="K366" s="97">
        <v>0.115</v>
      </c>
      <c r="L366" s="97">
        <v>0.115</v>
      </c>
      <c r="M366" s="97">
        <v>0.115</v>
      </c>
      <c r="N366" s="97">
        <v>0.115</v>
      </c>
      <c r="O366" s="97">
        <v>0.115</v>
      </c>
      <c r="P366" s="97">
        <v>0.115</v>
      </c>
      <c r="Q366" s="76"/>
      <c r="R366" s="76" t="s">
        <v>520</v>
      </c>
      <c r="S366" s="76" t="s">
        <v>520</v>
      </c>
      <c r="T366" s="76"/>
      <c r="U366" s="253">
        <f t="shared" si="60"/>
        <v>0.115</v>
      </c>
      <c r="V366" s="253">
        <f t="shared" si="60"/>
        <v>0.115</v>
      </c>
      <c r="W366" s="253">
        <f t="shared" si="60"/>
        <v>0.115</v>
      </c>
      <c r="X366" s="253">
        <f t="shared" si="60"/>
        <v>0.115</v>
      </c>
      <c r="Y366" s="253">
        <f t="shared" si="60"/>
        <v>0.115</v>
      </c>
      <c r="Z366" s="253">
        <f t="shared" si="60"/>
        <v>0.115</v>
      </c>
      <c r="AA366" s="253">
        <f t="shared" si="60"/>
        <v>0.115</v>
      </c>
      <c r="AB366" s="253">
        <f t="shared" si="60"/>
        <v>0.115</v>
      </c>
      <c r="AC366" s="76"/>
      <c r="AD366" s="76"/>
      <c r="AE366" s="76"/>
      <c r="AF366" s="97">
        <v>1</v>
      </c>
      <c r="AG366" s="97">
        <v>1</v>
      </c>
      <c r="AH366" s="73"/>
      <c r="AI366" s="57"/>
      <c r="AJ366" s="45"/>
      <c r="AK366" s="45"/>
      <c r="AL366" s="45"/>
    </row>
    <row r="367" spans="1:38" outlineLevel="3" x14ac:dyDescent="0.25">
      <c r="A367" s="45"/>
      <c r="B367" s="54"/>
      <c r="C367" s="47">
        <f>INT($C$29)+3</f>
        <v>4</v>
      </c>
      <c r="D367" s="73"/>
      <c r="E367" s="70"/>
      <c r="F367" s="70" t="s">
        <v>971</v>
      </c>
      <c r="G367" s="73"/>
      <c r="H367" s="76" t="s">
        <v>564</v>
      </c>
      <c r="I367" s="96" t="s">
        <v>510</v>
      </c>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INT($C$29)+3</f>
        <v>4</v>
      </c>
      <c r="D368" s="73"/>
      <c r="E368" s="70"/>
      <c r="F368" s="70" t="s">
        <v>972</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x14ac:dyDescent="0.25">
      <c r="A369" s="45"/>
      <c r="B369" s="54"/>
      <c r="C369" s="47">
        <f t="shared" si="59"/>
        <v>3</v>
      </c>
      <c r="D369" s="73"/>
      <c r="E369" s="70"/>
      <c r="F369" s="70" t="s">
        <v>973</v>
      </c>
      <c r="G369" s="73"/>
      <c r="H369" s="76" t="s">
        <v>974</v>
      </c>
      <c r="I369" s="96" t="s">
        <v>510</v>
      </c>
      <c r="J369" s="96"/>
      <c r="K369" s="97">
        <v>1.0900000000000001</v>
      </c>
      <c r="L369" s="97">
        <v>1.0900000000000001</v>
      </c>
      <c r="M369" s="97">
        <v>1.0900000000000001</v>
      </c>
      <c r="N369" s="97">
        <v>1.0900000000000001</v>
      </c>
      <c r="O369" s="97">
        <v>1.0900000000000001</v>
      </c>
      <c r="P369" s="97">
        <v>1.0900000000000001</v>
      </c>
      <c r="Q369" s="76"/>
      <c r="R369" s="76" t="s">
        <v>520</v>
      </c>
      <c r="S369" s="76" t="s">
        <v>520</v>
      </c>
      <c r="T369" s="76"/>
      <c r="U369" s="253">
        <f t="shared" ref="U369:AB371" si="61">INDEX($K369:$Q369,1,U$43)</f>
        <v>1.0900000000000001</v>
      </c>
      <c r="V369" s="253">
        <f t="shared" si="61"/>
        <v>1.0900000000000001</v>
      </c>
      <c r="W369" s="253">
        <f t="shared" si="61"/>
        <v>1.0900000000000001</v>
      </c>
      <c r="X369" s="253">
        <f t="shared" si="61"/>
        <v>1.0900000000000001</v>
      </c>
      <c r="Y369" s="253">
        <f t="shared" si="61"/>
        <v>1.0900000000000001</v>
      </c>
      <c r="Z369" s="253">
        <f t="shared" si="61"/>
        <v>1.0900000000000001</v>
      </c>
      <c r="AA369" s="253">
        <f t="shared" si="61"/>
        <v>1.0900000000000001</v>
      </c>
      <c r="AB369" s="253">
        <f t="shared" si="61"/>
        <v>1.0900000000000001</v>
      </c>
      <c r="AC369" s="76"/>
      <c r="AD369" s="76"/>
      <c r="AE369" s="76"/>
      <c r="AF369" s="97">
        <v>1</v>
      </c>
      <c r="AG369" s="97">
        <v>1</v>
      </c>
      <c r="AH369" s="73"/>
      <c r="AI369" s="57"/>
      <c r="AJ369" s="45"/>
      <c r="AK369" s="45"/>
      <c r="AL369" s="45"/>
    </row>
    <row r="370" spans="1:38" outlineLevel="2" x14ac:dyDescent="0.25">
      <c r="A370" s="45"/>
      <c r="B370" s="54"/>
      <c r="C370" s="47">
        <f t="shared" si="59"/>
        <v>3</v>
      </c>
      <c r="D370" s="73"/>
      <c r="E370" s="70"/>
      <c r="F370" s="70" t="s">
        <v>975</v>
      </c>
      <c r="G370" s="73"/>
      <c r="H370" s="76" t="s">
        <v>564</v>
      </c>
      <c r="I370" s="96" t="s">
        <v>510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2" x14ac:dyDescent="0.25">
      <c r="A371" s="45"/>
      <c r="B371" s="54"/>
      <c r="C371" s="47">
        <f t="shared" si="59"/>
        <v>3</v>
      </c>
      <c r="D371" s="73"/>
      <c r="E371" s="70"/>
      <c r="F371" s="70" t="s">
        <v>979</v>
      </c>
      <c r="G371" s="73"/>
      <c r="H371" s="76" t="s">
        <v>983</v>
      </c>
      <c r="I371" s="96" t="s">
        <v>3006</v>
      </c>
      <c r="J371" s="96"/>
      <c r="K371" s="97">
        <v>39.6</v>
      </c>
      <c r="L371" s="97">
        <v>39.6</v>
      </c>
      <c r="M371" s="97">
        <v>39.6</v>
      </c>
      <c r="N371" s="97">
        <v>39.6</v>
      </c>
      <c r="O371" s="97">
        <v>39.6</v>
      </c>
      <c r="P371" s="97">
        <v>39.6</v>
      </c>
      <c r="Q371" s="76"/>
      <c r="R371" s="76" t="s">
        <v>2254</v>
      </c>
      <c r="S371" s="76" t="s">
        <v>2254</v>
      </c>
      <c r="T371" s="76"/>
      <c r="U371" s="253">
        <f t="shared" si="61"/>
        <v>39.6</v>
      </c>
      <c r="V371" s="253">
        <f t="shared" si="61"/>
        <v>39.6</v>
      </c>
      <c r="W371" s="253">
        <f t="shared" si="61"/>
        <v>39.6</v>
      </c>
      <c r="X371" s="253">
        <f t="shared" si="61"/>
        <v>39.6</v>
      </c>
      <c r="Y371" s="253">
        <f t="shared" si="61"/>
        <v>39.6</v>
      </c>
      <c r="Z371" s="253">
        <f t="shared" si="61"/>
        <v>39.6</v>
      </c>
      <c r="AA371" s="253">
        <f t="shared" si="61"/>
        <v>39.6</v>
      </c>
      <c r="AB371" s="253">
        <f t="shared" si="61"/>
        <v>39.6</v>
      </c>
      <c r="AC371" s="76"/>
      <c r="AD371" s="76"/>
      <c r="AE371" s="76"/>
      <c r="AF371" s="97">
        <v>1</v>
      </c>
      <c r="AG371" s="97">
        <v>1</v>
      </c>
      <c r="AH371" s="73"/>
      <c r="AI371" s="57"/>
      <c r="AJ371" s="45"/>
      <c r="AK371" s="45"/>
      <c r="AL371" s="45"/>
    </row>
    <row r="372" spans="1:38" outlineLevel="2" x14ac:dyDescent="0.25">
      <c r="A372" s="45"/>
      <c r="B372" s="54"/>
      <c r="C372" s="47">
        <f t="shared" si="59"/>
        <v>3</v>
      </c>
      <c r="D372" s="73"/>
      <c r="E372" s="70"/>
      <c r="F372" s="70" t="s">
        <v>981</v>
      </c>
      <c r="G372" s="73"/>
      <c r="H372" s="76" t="s">
        <v>2844</v>
      </c>
      <c r="I372" s="96" t="s">
        <v>3006</v>
      </c>
      <c r="J372" s="96"/>
      <c r="K372" s="97">
        <v>23.8</v>
      </c>
      <c r="L372" s="97">
        <v>23.8</v>
      </c>
      <c r="M372" s="97">
        <v>23.8</v>
      </c>
      <c r="N372" s="97">
        <v>23.8</v>
      </c>
      <c r="O372" s="97">
        <v>23.8</v>
      </c>
      <c r="P372" s="97">
        <v>23.8</v>
      </c>
      <c r="Q372" s="76"/>
      <c r="R372" s="76" t="s">
        <v>2254</v>
      </c>
      <c r="S372" s="76" t="s">
        <v>2254</v>
      </c>
      <c r="T372" s="76"/>
      <c r="U372" s="253">
        <f t="shared" ref="U372:AB382" si="62">INDEX($K372:$Q372,1,U$43)</f>
        <v>23.8</v>
      </c>
      <c r="V372" s="253">
        <f t="shared" si="62"/>
        <v>23.8</v>
      </c>
      <c r="W372" s="253">
        <f t="shared" si="62"/>
        <v>23.8</v>
      </c>
      <c r="X372" s="253">
        <f t="shared" si="62"/>
        <v>23.8</v>
      </c>
      <c r="Y372" s="253">
        <f t="shared" si="62"/>
        <v>23.8</v>
      </c>
      <c r="Z372" s="253">
        <f t="shared" si="62"/>
        <v>23.8</v>
      </c>
      <c r="AA372" s="253">
        <f t="shared" si="62"/>
        <v>23.8</v>
      </c>
      <c r="AB372" s="253">
        <f t="shared" si="62"/>
        <v>23.8</v>
      </c>
      <c r="AC372" s="76"/>
      <c r="AD372" s="76"/>
      <c r="AE372" s="76"/>
      <c r="AF372" s="97">
        <v>1</v>
      </c>
      <c r="AG372" s="97">
        <v>1</v>
      </c>
      <c r="AH372" s="73"/>
      <c r="AI372" s="57"/>
      <c r="AJ372" s="45"/>
      <c r="AK372" s="45"/>
      <c r="AL372" s="45"/>
    </row>
    <row r="373" spans="1:38" outlineLevel="2" x14ac:dyDescent="0.25">
      <c r="A373" s="45"/>
      <c r="B373" s="54"/>
      <c r="C373" s="47">
        <f t="shared" si="59"/>
        <v>3</v>
      </c>
      <c r="D373" s="73"/>
      <c r="E373" s="70"/>
      <c r="F373" s="70" t="s">
        <v>982</v>
      </c>
      <c r="G373" s="73"/>
      <c r="H373" s="76" t="s">
        <v>2845</v>
      </c>
      <c r="I373" s="96" t="s">
        <v>3006</v>
      </c>
      <c r="J373" s="96"/>
      <c r="K373" s="97">
        <v>23.8</v>
      </c>
      <c r="L373" s="97">
        <v>23.8</v>
      </c>
      <c r="M373" s="97">
        <v>23.8</v>
      </c>
      <c r="N373" s="97">
        <v>23.8</v>
      </c>
      <c r="O373" s="97">
        <v>23.8</v>
      </c>
      <c r="P373" s="97">
        <v>23.8</v>
      </c>
      <c r="Q373" s="76"/>
      <c r="R373" s="76" t="s">
        <v>2254</v>
      </c>
      <c r="S373" s="76" t="s">
        <v>2254</v>
      </c>
      <c r="T373" s="76"/>
      <c r="U373" s="253">
        <f t="shared" si="62"/>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outlineLevel="2" x14ac:dyDescent="0.25">
      <c r="A374" s="45"/>
      <c r="B374" s="54"/>
      <c r="C374" s="47">
        <f t="shared" si="59"/>
        <v>3</v>
      </c>
      <c r="D374" s="73"/>
      <c r="E374" s="70"/>
      <c r="F374" s="70" t="s">
        <v>2838</v>
      </c>
      <c r="G374" s="73"/>
      <c r="H374" s="76" t="s">
        <v>2846</v>
      </c>
      <c r="I374" s="96" t="s">
        <v>3006</v>
      </c>
      <c r="J374" s="96"/>
      <c r="K374" s="97">
        <v>23.8</v>
      </c>
      <c r="L374" s="97">
        <v>23.8</v>
      </c>
      <c r="M374" s="97"/>
      <c r="N374" s="97"/>
      <c r="O374" s="97"/>
      <c r="P374" s="97"/>
      <c r="Q374" s="76"/>
      <c r="R374" s="76" t="s">
        <v>2254</v>
      </c>
      <c r="S374" s="76" t="s">
        <v>2254</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outlineLevel="2" x14ac:dyDescent="0.25">
      <c r="A375" s="45"/>
      <c r="B375" s="54"/>
      <c r="C375" s="47">
        <f t="shared" si="59"/>
        <v>3</v>
      </c>
      <c r="D375" s="73"/>
      <c r="E375" s="70"/>
      <c r="F375" s="70" t="s">
        <v>2839</v>
      </c>
      <c r="G375" s="73"/>
      <c r="H375" s="76" t="s">
        <v>2853</v>
      </c>
      <c r="I375" s="96" t="s">
        <v>3006</v>
      </c>
      <c r="J375" s="96"/>
      <c r="K375" s="76"/>
      <c r="L375" s="76"/>
      <c r="M375" s="76"/>
      <c r="N375" s="76"/>
      <c r="O375" s="76"/>
      <c r="P375" s="76"/>
      <c r="Q375" s="76"/>
      <c r="R375" s="76"/>
      <c r="S375" s="76"/>
      <c r="T375" s="76"/>
      <c r="U375" s="253">
        <f t="shared" si="62"/>
        <v>0</v>
      </c>
      <c r="V375" s="253">
        <f t="shared" si="62"/>
        <v>0</v>
      </c>
      <c r="W375" s="253">
        <f t="shared" si="62"/>
        <v>0</v>
      </c>
      <c r="X375" s="253">
        <f t="shared" si="62"/>
        <v>0</v>
      </c>
      <c r="Y375" s="253">
        <f t="shared" si="62"/>
        <v>0</v>
      </c>
      <c r="Z375" s="253">
        <f t="shared" si="62"/>
        <v>0</v>
      </c>
      <c r="AA375" s="253">
        <f t="shared" si="62"/>
        <v>0</v>
      </c>
      <c r="AB375" s="253">
        <f t="shared" si="62"/>
        <v>0</v>
      </c>
      <c r="AC375" s="76"/>
      <c r="AD375" s="76"/>
      <c r="AE375" s="76"/>
      <c r="AF375" s="76">
        <v>1</v>
      </c>
      <c r="AG375" s="76">
        <v>1</v>
      </c>
      <c r="AH375" s="73"/>
      <c r="AI375" s="57"/>
      <c r="AJ375" s="45"/>
      <c r="AK375" s="45"/>
      <c r="AL375" s="45"/>
    </row>
    <row r="376" spans="1:38" outlineLevel="2" x14ac:dyDescent="0.25">
      <c r="A376" s="45"/>
      <c r="B376" s="54"/>
      <c r="C376" s="47">
        <f t="shared" si="59"/>
        <v>3</v>
      </c>
      <c r="D376" s="73"/>
      <c r="E376" s="70"/>
      <c r="F376" s="70" t="s">
        <v>2840</v>
      </c>
      <c r="G376" s="73"/>
      <c r="H376" s="76" t="s">
        <v>2854</v>
      </c>
      <c r="I376" s="96" t="s">
        <v>3006</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outlineLevel="2" x14ac:dyDescent="0.25">
      <c r="A377" s="45"/>
      <c r="B377" s="54"/>
      <c r="C377" s="47">
        <f t="shared" si="59"/>
        <v>3</v>
      </c>
      <c r="D377" s="73"/>
      <c r="E377" s="70"/>
      <c r="F377" s="70" t="s">
        <v>2841</v>
      </c>
      <c r="G377" s="73"/>
      <c r="H377" s="76" t="s">
        <v>980</v>
      </c>
      <c r="I377" s="96" t="s">
        <v>510</v>
      </c>
      <c r="J377" s="96"/>
      <c r="K377" s="97">
        <v>1</v>
      </c>
      <c r="L377" s="97">
        <v>1</v>
      </c>
      <c r="M377" s="97">
        <v>1</v>
      </c>
      <c r="N377" s="97">
        <v>1</v>
      </c>
      <c r="O377" s="97">
        <v>1</v>
      </c>
      <c r="P377" s="97">
        <v>1</v>
      </c>
      <c r="Q377" s="76"/>
      <c r="R377" s="76" t="s">
        <v>3001</v>
      </c>
      <c r="S377" s="76" t="s">
        <v>3002</v>
      </c>
      <c r="T377" s="76"/>
      <c r="U377" s="253">
        <f t="shared" si="62"/>
        <v>1</v>
      </c>
      <c r="V377" s="253">
        <f t="shared" si="62"/>
        <v>1</v>
      </c>
      <c r="W377" s="253">
        <f t="shared" si="62"/>
        <v>1</v>
      </c>
      <c r="X377" s="253">
        <f t="shared" si="62"/>
        <v>1</v>
      </c>
      <c r="Y377" s="253">
        <f t="shared" si="62"/>
        <v>1</v>
      </c>
      <c r="Z377" s="253">
        <f t="shared" si="62"/>
        <v>1</v>
      </c>
      <c r="AA377" s="253">
        <f t="shared" si="62"/>
        <v>1</v>
      </c>
      <c r="AB377" s="253">
        <f t="shared" si="62"/>
        <v>1</v>
      </c>
      <c r="AC377" s="76"/>
      <c r="AD377" s="76"/>
      <c r="AE377" s="76"/>
      <c r="AF377" s="97">
        <v>1</v>
      </c>
      <c r="AG377" s="97">
        <v>1</v>
      </c>
      <c r="AH377" s="73"/>
      <c r="AI377" s="57"/>
      <c r="AJ377" s="45"/>
      <c r="AK377" s="45"/>
      <c r="AL377" s="45"/>
    </row>
    <row r="378" spans="1:38" outlineLevel="2" x14ac:dyDescent="0.25">
      <c r="A378" s="45"/>
      <c r="B378" s="54"/>
      <c r="C378" s="47">
        <f t="shared" si="59"/>
        <v>3</v>
      </c>
      <c r="D378" s="73"/>
      <c r="E378" s="70"/>
      <c r="F378" s="70" t="s">
        <v>2842</v>
      </c>
      <c r="G378" s="73"/>
      <c r="H378" s="76" t="s">
        <v>976</v>
      </c>
      <c r="I378" s="96" t="s">
        <v>510</v>
      </c>
      <c r="J378" s="96"/>
      <c r="K378" s="97">
        <v>0.21</v>
      </c>
      <c r="L378" s="97">
        <v>0.21</v>
      </c>
      <c r="M378" s="97">
        <v>0.21</v>
      </c>
      <c r="N378" s="97">
        <v>0.21</v>
      </c>
      <c r="O378" s="97">
        <v>0.21</v>
      </c>
      <c r="P378" s="97">
        <v>0.21</v>
      </c>
      <c r="Q378" s="76"/>
      <c r="R378" s="76" t="s">
        <v>977</v>
      </c>
      <c r="S378" s="76" t="s">
        <v>978</v>
      </c>
      <c r="T378" s="76"/>
      <c r="U378" s="253">
        <f t="shared" si="62"/>
        <v>0.21</v>
      </c>
      <c r="V378" s="253">
        <f t="shared" si="62"/>
        <v>0.21</v>
      </c>
      <c r="W378" s="253">
        <f t="shared" si="62"/>
        <v>0.21</v>
      </c>
      <c r="X378" s="253">
        <f t="shared" si="62"/>
        <v>0.21</v>
      </c>
      <c r="Y378" s="253">
        <f t="shared" si="62"/>
        <v>0.21</v>
      </c>
      <c r="Z378" s="253">
        <f t="shared" si="62"/>
        <v>0.21</v>
      </c>
      <c r="AA378" s="253">
        <f t="shared" si="62"/>
        <v>0.21</v>
      </c>
      <c r="AB378" s="253">
        <f t="shared" si="62"/>
        <v>0.21</v>
      </c>
      <c r="AC378" s="76"/>
      <c r="AD378" s="76"/>
      <c r="AE378" s="76"/>
      <c r="AF378" s="97">
        <v>1</v>
      </c>
      <c r="AG378" s="97">
        <v>1</v>
      </c>
      <c r="AH378" s="73"/>
      <c r="AI378" s="57"/>
      <c r="AJ378" s="45"/>
      <c r="AK378" s="45"/>
      <c r="AL378" s="45"/>
    </row>
    <row r="379" spans="1:38" outlineLevel="2" x14ac:dyDescent="0.25">
      <c r="A379" s="45"/>
      <c r="B379" s="54"/>
      <c r="C379" s="47">
        <f t="shared" si="59"/>
        <v>3</v>
      </c>
      <c r="D379" s="73"/>
      <c r="E379" s="70"/>
      <c r="F379" s="70" t="s">
        <v>2843</v>
      </c>
      <c r="G379" s="73"/>
      <c r="H379" s="76" t="s">
        <v>2848</v>
      </c>
      <c r="I379" s="96" t="s">
        <v>510</v>
      </c>
      <c r="J379" s="96"/>
      <c r="K379" s="97">
        <v>0.157</v>
      </c>
      <c r="L379" s="97">
        <v>0.157</v>
      </c>
      <c r="M379" s="97">
        <v>0.157</v>
      </c>
      <c r="N379" s="97">
        <v>0.157</v>
      </c>
      <c r="O379" s="97">
        <v>0.157</v>
      </c>
      <c r="P379" s="97">
        <v>0.157</v>
      </c>
      <c r="Q379" s="76"/>
      <c r="R379" s="76" t="s">
        <v>2849</v>
      </c>
      <c r="S379" s="76"/>
      <c r="T379" s="76"/>
      <c r="U379" s="253">
        <f t="shared" si="62"/>
        <v>0.157</v>
      </c>
      <c r="V379" s="253">
        <f t="shared" si="62"/>
        <v>0.157</v>
      </c>
      <c r="W379" s="253">
        <f t="shared" si="62"/>
        <v>0.157</v>
      </c>
      <c r="X379" s="253">
        <f t="shared" si="62"/>
        <v>0.157</v>
      </c>
      <c r="Y379" s="253">
        <f t="shared" si="62"/>
        <v>0.157</v>
      </c>
      <c r="Z379" s="253">
        <f t="shared" si="62"/>
        <v>0.157</v>
      </c>
      <c r="AA379" s="253">
        <f t="shared" si="62"/>
        <v>0.157</v>
      </c>
      <c r="AB379" s="253">
        <f t="shared" si="62"/>
        <v>0.157</v>
      </c>
      <c r="AC379" s="76"/>
      <c r="AD379" s="76"/>
      <c r="AE379" s="76"/>
      <c r="AF379" s="97">
        <v>1</v>
      </c>
      <c r="AG379" s="97">
        <v>1</v>
      </c>
      <c r="AH379" s="73"/>
      <c r="AI379" s="57"/>
      <c r="AJ379" s="45"/>
      <c r="AK379" s="45"/>
      <c r="AL379" s="45"/>
    </row>
    <row r="380" spans="1:38" outlineLevel="2" x14ac:dyDescent="0.25">
      <c r="A380" s="45"/>
      <c r="B380" s="54"/>
      <c r="C380" s="47">
        <f t="shared" si="59"/>
        <v>3</v>
      </c>
      <c r="D380" s="73"/>
      <c r="E380" s="70"/>
      <c r="F380" s="70" t="s">
        <v>2852</v>
      </c>
      <c r="G380" s="73"/>
      <c r="H380" s="76" t="s">
        <v>2847</v>
      </c>
      <c r="I380" s="96" t="s">
        <v>510</v>
      </c>
      <c r="J380" s="96"/>
      <c r="K380" s="97">
        <v>0.85</v>
      </c>
      <c r="L380" s="97">
        <v>0.85</v>
      </c>
      <c r="M380" s="97"/>
      <c r="N380" s="97"/>
      <c r="O380" s="97"/>
      <c r="P380" s="97"/>
      <c r="Q380" s="76"/>
      <c r="R380" s="76" t="s">
        <v>2851</v>
      </c>
      <c r="S380" s="76"/>
      <c r="T380" s="76"/>
      <c r="U380" s="253">
        <f t="shared" si="62"/>
        <v>0.85</v>
      </c>
      <c r="V380" s="253">
        <f t="shared" si="62"/>
        <v>0.85</v>
      </c>
      <c r="W380" s="253">
        <f t="shared" si="62"/>
        <v>0.85</v>
      </c>
      <c r="X380" s="253">
        <f t="shared" si="62"/>
        <v>0.85</v>
      </c>
      <c r="Y380" s="253">
        <f t="shared" si="62"/>
        <v>0.85</v>
      </c>
      <c r="Z380" s="253">
        <f t="shared" si="62"/>
        <v>0.85</v>
      </c>
      <c r="AA380" s="253">
        <f t="shared" si="62"/>
        <v>0.85</v>
      </c>
      <c r="AB380" s="253">
        <f t="shared" si="62"/>
        <v>0.85</v>
      </c>
      <c r="AC380" s="76"/>
      <c r="AD380" s="76"/>
      <c r="AE380" s="76"/>
      <c r="AF380" s="97">
        <v>1</v>
      </c>
      <c r="AG380" s="97">
        <v>1</v>
      </c>
      <c r="AH380" s="73"/>
      <c r="AI380" s="57"/>
      <c r="AJ380" s="45"/>
      <c r="AK380" s="45"/>
      <c r="AL380" s="45"/>
    </row>
    <row r="381" spans="1:38" outlineLevel="2" x14ac:dyDescent="0.25">
      <c r="A381" s="45"/>
      <c r="B381" s="54"/>
      <c r="C381" s="47">
        <f t="shared" si="59"/>
        <v>3</v>
      </c>
      <c r="D381" s="73"/>
      <c r="E381" s="70"/>
      <c r="F381" s="70" t="s">
        <v>2879</v>
      </c>
      <c r="G381" s="73"/>
      <c r="H381" s="76" t="s">
        <v>2853</v>
      </c>
      <c r="I381" s="96" t="s">
        <v>510</v>
      </c>
      <c r="J381" s="96"/>
      <c r="K381" s="76"/>
      <c r="L381" s="76"/>
      <c r="M381" s="76"/>
      <c r="N381" s="76"/>
      <c r="O381" s="76"/>
      <c r="P381" s="76"/>
      <c r="Q381" s="76"/>
      <c r="R381" s="76"/>
      <c r="S381" s="76"/>
      <c r="T381" s="76"/>
      <c r="U381" s="253">
        <f t="shared" si="62"/>
        <v>0</v>
      </c>
      <c r="V381" s="253">
        <f t="shared" si="62"/>
        <v>0</v>
      </c>
      <c r="W381" s="253">
        <f t="shared" si="62"/>
        <v>0</v>
      </c>
      <c r="X381" s="253">
        <f t="shared" si="62"/>
        <v>0</v>
      </c>
      <c r="Y381" s="253">
        <f t="shared" si="62"/>
        <v>0</v>
      </c>
      <c r="Z381" s="253">
        <f t="shared" si="62"/>
        <v>0</v>
      </c>
      <c r="AA381" s="253">
        <f t="shared" si="62"/>
        <v>0</v>
      </c>
      <c r="AB381" s="253">
        <f t="shared" si="62"/>
        <v>0</v>
      </c>
      <c r="AC381" s="76"/>
      <c r="AD381" s="76"/>
      <c r="AE381" s="76"/>
      <c r="AF381" s="76">
        <v>1</v>
      </c>
      <c r="AG381" s="76">
        <v>1</v>
      </c>
      <c r="AH381" s="73"/>
      <c r="AI381" s="57"/>
      <c r="AJ381" s="45"/>
      <c r="AK381" s="45"/>
      <c r="AL381" s="45"/>
    </row>
    <row r="382" spans="1:38" outlineLevel="2" x14ac:dyDescent="0.25">
      <c r="A382" s="45"/>
      <c r="B382" s="54"/>
      <c r="C382" s="47">
        <f t="shared" si="59"/>
        <v>3</v>
      </c>
      <c r="D382" s="73"/>
      <c r="E382" s="70"/>
      <c r="F382" s="70" t="s">
        <v>2880</v>
      </c>
      <c r="G382" s="73"/>
      <c r="H382" s="76" t="s">
        <v>2854</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outlineLevel="2" x14ac:dyDescent="0.25">
      <c r="A383" s="45"/>
      <c r="B383" s="54"/>
      <c r="C383" s="47">
        <f t="shared" si="59"/>
        <v>3</v>
      </c>
      <c r="D383" s="73"/>
      <c r="E383" s="70"/>
      <c r="F383" s="70" t="s">
        <v>2881</v>
      </c>
      <c r="G383" s="73"/>
      <c r="H383" s="76" t="s">
        <v>2889</v>
      </c>
      <c r="I383" s="96" t="s">
        <v>510</v>
      </c>
      <c r="J383" s="96"/>
      <c r="K383" s="97">
        <v>0.22600000000000001</v>
      </c>
      <c r="L383" s="97">
        <v>0.22600000000000001</v>
      </c>
      <c r="M383" s="97">
        <v>0.22600000000000001</v>
      </c>
      <c r="N383" s="97">
        <v>0.22600000000000001</v>
      </c>
      <c r="O383" s="97">
        <v>0.22600000000000001</v>
      </c>
      <c r="P383" s="97">
        <v>0.22600000000000001</v>
      </c>
      <c r="Q383" s="76"/>
      <c r="R383" s="76" t="s">
        <v>2866</v>
      </c>
      <c r="S383" s="76" t="s">
        <v>2866</v>
      </c>
      <c r="T383" s="76"/>
      <c r="U383" s="253">
        <f t="shared" ref="U383:AB390" si="63">INDEX($K383:$Q383,1,U$43)</f>
        <v>0.22600000000000001</v>
      </c>
      <c r="V383" s="253">
        <f t="shared" si="63"/>
        <v>0.22600000000000001</v>
      </c>
      <c r="W383" s="253">
        <f t="shared" si="63"/>
        <v>0.22600000000000001</v>
      </c>
      <c r="X383" s="253">
        <f t="shared" si="63"/>
        <v>0.22600000000000001</v>
      </c>
      <c r="Y383" s="253">
        <f t="shared" si="63"/>
        <v>0.22600000000000001</v>
      </c>
      <c r="Z383" s="253">
        <f t="shared" si="63"/>
        <v>0.22600000000000001</v>
      </c>
      <c r="AA383" s="253">
        <f t="shared" si="63"/>
        <v>0.22600000000000001</v>
      </c>
      <c r="AB383" s="253">
        <f t="shared" si="63"/>
        <v>0.22600000000000001</v>
      </c>
      <c r="AC383" s="76"/>
      <c r="AD383" s="76"/>
      <c r="AE383" s="76"/>
      <c r="AF383" s="97">
        <v>1</v>
      </c>
      <c r="AG383" s="97">
        <v>1</v>
      </c>
      <c r="AH383" s="73"/>
      <c r="AI383" s="57"/>
      <c r="AJ383" s="45"/>
      <c r="AK383" s="45"/>
      <c r="AL383" s="45"/>
    </row>
    <row r="384" spans="1:38" outlineLevel="2" x14ac:dyDescent="0.25">
      <c r="A384" s="45"/>
      <c r="B384" s="54"/>
      <c r="C384" s="47">
        <f t="shared" si="59"/>
        <v>3</v>
      </c>
      <c r="D384" s="73"/>
      <c r="E384" s="70"/>
      <c r="F384" s="70" t="s">
        <v>2882</v>
      </c>
      <c r="G384" s="73"/>
      <c r="H384" s="76" t="s">
        <v>2887</v>
      </c>
      <c r="I384" s="96" t="s">
        <v>510</v>
      </c>
      <c r="J384" s="96"/>
      <c r="K384" s="97">
        <v>0.05</v>
      </c>
      <c r="L384" s="97">
        <v>0.05</v>
      </c>
      <c r="M384" s="97">
        <v>0.05</v>
      </c>
      <c r="N384" s="97">
        <v>0.05</v>
      </c>
      <c r="O384" s="97">
        <v>0.05</v>
      </c>
      <c r="P384" s="97">
        <v>0.05</v>
      </c>
      <c r="Q384" s="76"/>
      <c r="R384" s="76" t="s">
        <v>2866</v>
      </c>
      <c r="S384" s="76" t="s">
        <v>2866</v>
      </c>
      <c r="T384" s="76"/>
      <c r="U384" s="253">
        <f t="shared" si="63"/>
        <v>0.05</v>
      </c>
      <c r="V384" s="253">
        <f t="shared" si="63"/>
        <v>0.05</v>
      </c>
      <c r="W384" s="253">
        <f t="shared" si="63"/>
        <v>0.05</v>
      </c>
      <c r="X384" s="253">
        <f t="shared" si="63"/>
        <v>0.05</v>
      </c>
      <c r="Y384" s="253">
        <f t="shared" si="63"/>
        <v>0.05</v>
      </c>
      <c r="Z384" s="253">
        <f t="shared" si="63"/>
        <v>0.05</v>
      </c>
      <c r="AA384" s="253">
        <f t="shared" si="63"/>
        <v>0.05</v>
      </c>
      <c r="AB384" s="253">
        <f t="shared" si="63"/>
        <v>0.05</v>
      </c>
      <c r="AC384" s="76"/>
      <c r="AD384" s="76"/>
      <c r="AE384" s="76"/>
      <c r="AF384" s="97">
        <v>1</v>
      </c>
      <c r="AG384" s="97">
        <v>1</v>
      </c>
      <c r="AH384" s="73"/>
      <c r="AI384" s="57"/>
      <c r="AJ384" s="45"/>
      <c r="AK384" s="45"/>
      <c r="AL384" s="45"/>
    </row>
    <row r="385" spans="1:38" outlineLevel="2" x14ac:dyDescent="0.25">
      <c r="A385" s="45"/>
      <c r="B385" s="54"/>
      <c r="C385" s="47">
        <f t="shared" si="59"/>
        <v>3</v>
      </c>
      <c r="D385" s="73"/>
      <c r="E385" s="70"/>
      <c r="F385" s="70" t="s">
        <v>2883</v>
      </c>
      <c r="G385" s="73"/>
      <c r="H385" s="76" t="s">
        <v>2888</v>
      </c>
      <c r="I385" s="96" t="s">
        <v>510</v>
      </c>
      <c r="J385" s="96"/>
      <c r="K385" s="97">
        <v>0.24859999999999999</v>
      </c>
      <c r="L385" s="97">
        <v>0.24859999999999999</v>
      </c>
      <c r="M385" s="97">
        <v>0.24859999999999999</v>
      </c>
      <c r="N385" s="97">
        <v>0.24859999999999999</v>
      </c>
      <c r="O385" s="97">
        <v>0.24859999999999999</v>
      </c>
      <c r="P385" s="97">
        <v>0.24859999999999999</v>
      </c>
      <c r="Q385" s="76"/>
      <c r="R385" s="76" t="s">
        <v>2866</v>
      </c>
      <c r="S385" s="76" t="s">
        <v>2866</v>
      </c>
      <c r="T385" s="76"/>
      <c r="U385" s="253">
        <f t="shared" si="63"/>
        <v>0.24859999999999999</v>
      </c>
      <c r="V385" s="253">
        <f t="shared" si="63"/>
        <v>0.24859999999999999</v>
      </c>
      <c r="W385" s="253">
        <f t="shared" si="63"/>
        <v>0.24859999999999999</v>
      </c>
      <c r="X385" s="253">
        <f t="shared" si="63"/>
        <v>0.24859999999999999</v>
      </c>
      <c r="Y385" s="253">
        <f t="shared" si="63"/>
        <v>0.24859999999999999</v>
      </c>
      <c r="Z385" s="253">
        <f t="shared" si="63"/>
        <v>0.24859999999999999</v>
      </c>
      <c r="AA385" s="253">
        <f t="shared" si="63"/>
        <v>0.24859999999999999</v>
      </c>
      <c r="AB385" s="253">
        <f t="shared" si="63"/>
        <v>0.24859999999999999</v>
      </c>
      <c r="AC385" s="76"/>
      <c r="AD385" s="76"/>
      <c r="AE385" s="76"/>
      <c r="AF385" s="97">
        <v>1</v>
      </c>
      <c r="AG385" s="97">
        <v>1</v>
      </c>
      <c r="AH385" s="73"/>
      <c r="AI385" s="57"/>
      <c r="AJ385" s="45"/>
      <c r="AK385" s="45"/>
      <c r="AL385" s="45"/>
    </row>
    <row r="386" spans="1:38" outlineLevel="2" x14ac:dyDescent="0.25">
      <c r="A386" s="45"/>
      <c r="B386" s="54"/>
      <c r="C386" s="47">
        <f t="shared" si="59"/>
        <v>3</v>
      </c>
      <c r="D386" s="73"/>
      <c r="E386" s="70"/>
      <c r="F386" s="70" t="s">
        <v>2884</v>
      </c>
      <c r="G386" s="73"/>
      <c r="H386" s="76" t="s">
        <v>2890</v>
      </c>
      <c r="I386" s="96" t="s">
        <v>510</v>
      </c>
      <c r="J386" s="96"/>
      <c r="K386" s="97">
        <v>0.67600000000000005</v>
      </c>
      <c r="L386" s="97">
        <v>0.67600000000000005</v>
      </c>
      <c r="M386" s="97">
        <v>0.67600000000000005</v>
      </c>
      <c r="N386" s="97">
        <v>0.67600000000000005</v>
      </c>
      <c r="O386" s="97">
        <v>0.67600000000000005</v>
      </c>
      <c r="P386" s="97">
        <v>0.67600000000000005</v>
      </c>
      <c r="Q386" s="76"/>
      <c r="R386" s="76" t="s">
        <v>2866</v>
      </c>
      <c r="S386" s="76" t="s">
        <v>2866</v>
      </c>
      <c r="T386" s="76"/>
      <c r="U386" s="253">
        <f t="shared" si="63"/>
        <v>0.67600000000000005</v>
      </c>
      <c r="V386" s="253">
        <f t="shared" si="63"/>
        <v>0.67600000000000005</v>
      </c>
      <c r="W386" s="253">
        <f t="shared" si="63"/>
        <v>0.67600000000000005</v>
      </c>
      <c r="X386" s="253">
        <f t="shared" si="63"/>
        <v>0.67600000000000005</v>
      </c>
      <c r="Y386" s="253">
        <f t="shared" si="63"/>
        <v>0.67600000000000005</v>
      </c>
      <c r="Z386" s="253">
        <f t="shared" si="63"/>
        <v>0.67600000000000005</v>
      </c>
      <c r="AA386" s="253">
        <f t="shared" si="63"/>
        <v>0.67600000000000005</v>
      </c>
      <c r="AB386" s="253">
        <f t="shared" si="63"/>
        <v>0.67600000000000005</v>
      </c>
      <c r="AC386" s="76"/>
      <c r="AD386" s="76"/>
      <c r="AE386" s="76"/>
      <c r="AF386" s="97">
        <v>1</v>
      </c>
      <c r="AG386" s="97">
        <v>1</v>
      </c>
      <c r="AH386" s="73"/>
      <c r="AI386" s="57"/>
      <c r="AJ386" s="45"/>
      <c r="AK386" s="45"/>
      <c r="AL386" s="45"/>
    </row>
    <row r="387" spans="1:38" outlineLevel="2" x14ac:dyDescent="0.25">
      <c r="A387" s="45"/>
      <c r="B387" s="54"/>
      <c r="C387" s="47">
        <f t="shared" si="59"/>
        <v>3</v>
      </c>
      <c r="D387" s="73"/>
      <c r="E387" s="70"/>
      <c r="F387" s="70" t="s">
        <v>2885</v>
      </c>
      <c r="G387" s="73"/>
      <c r="H387" s="76" t="s">
        <v>2891</v>
      </c>
      <c r="I387" s="96" t="s">
        <v>510</v>
      </c>
      <c r="J387" s="96"/>
      <c r="K387" s="97">
        <v>2.0609999999999999</v>
      </c>
      <c r="L387" s="97">
        <v>2.0609999999999999</v>
      </c>
      <c r="M387" s="97">
        <v>2.0609999999999999</v>
      </c>
      <c r="N387" s="97">
        <v>2.0609999999999999</v>
      </c>
      <c r="O387" s="97">
        <v>2.0609999999999999</v>
      </c>
      <c r="P387" s="97">
        <v>2.0609999999999999</v>
      </c>
      <c r="Q387" s="76"/>
      <c r="R387" s="76" t="s">
        <v>2866</v>
      </c>
      <c r="S387" s="76" t="s">
        <v>2866</v>
      </c>
      <c r="T387" s="76"/>
      <c r="U387" s="253">
        <f t="shared" si="63"/>
        <v>2.0609999999999999</v>
      </c>
      <c r="V387" s="253">
        <f t="shared" si="63"/>
        <v>2.0609999999999999</v>
      </c>
      <c r="W387" s="253">
        <f t="shared" si="63"/>
        <v>2.0609999999999999</v>
      </c>
      <c r="X387" s="253">
        <f t="shared" si="63"/>
        <v>2.0609999999999999</v>
      </c>
      <c r="Y387" s="253">
        <f t="shared" si="63"/>
        <v>2.0609999999999999</v>
      </c>
      <c r="Z387" s="253">
        <f t="shared" si="63"/>
        <v>2.0609999999999999</v>
      </c>
      <c r="AA387" s="253">
        <f t="shared" si="63"/>
        <v>2.0609999999999999</v>
      </c>
      <c r="AB387" s="253">
        <f t="shared" si="63"/>
        <v>2.0609999999999999</v>
      </c>
      <c r="AC387" s="76"/>
      <c r="AD387" s="76"/>
      <c r="AE387" s="76"/>
      <c r="AF387" s="97">
        <v>1</v>
      </c>
      <c r="AG387" s="97">
        <v>1</v>
      </c>
      <c r="AH387" s="73"/>
      <c r="AI387" s="57"/>
      <c r="AJ387" s="45"/>
      <c r="AK387" s="45"/>
      <c r="AL387" s="45"/>
    </row>
    <row r="388" spans="1:38" outlineLevel="2" x14ac:dyDescent="0.25">
      <c r="A388" s="45"/>
      <c r="B388" s="54"/>
      <c r="C388" s="47">
        <f t="shared" si="59"/>
        <v>3</v>
      </c>
      <c r="D388" s="73"/>
      <c r="E388" s="70"/>
      <c r="F388" s="70" t="s">
        <v>2886</v>
      </c>
      <c r="G388" s="73"/>
      <c r="H388" s="76" t="s">
        <v>2892</v>
      </c>
      <c r="I388" s="96" t="s">
        <v>510</v>
      </c>
      <c r="J388" s="96"/>
      <c r="K388" s="97">
        <v>-0.53</v>
      </c>
      <c r="L388" s="97">
        <v>-0.53</v>
      </c>
      <c r="M388" s="97">
        <v>-0.53</v>
      </c>
      <c r="N388" s="97">
        <v>-0.53</v>
      </c>
      <c r="O388" s="97">
        <v>-0.53</v>
      </c>
      <c r="P388" s="97">
        <v>-0.53</v>
      </c>
      <c r="Q388" s="76"/>
      <c r="R388" s="76" t="s">
        <v>2866</v>
      </c>
      <c r="S388" s="76" t="s">
        <v>2866</v>
      </c>
      <c r="T388" s="76"/>
      <c r="U388" s="253">
        <f t="shared" si="63"/>
        <v>-0.53</v>
      </c>
      <c r="V388" s="253">
        <f t="shared" si="63"/>
        <v>-0.53</v>
      </c>
      <c r="W388" s="253">
        <f t="shared" si="63"/>
        <v>-0.53</v>
      </c>
      <c r="X388" s="253">
        <f t="shared" si="63"/>
        <v>-0.53</v>
      </c>
      <c r="Y388" s="253">
        <f t="shared" si="63"/>
        <v>-0.53</v>
      </c>
      <c r="Z388" s="253">
        <f t="shared" si="63"/>
        <v>-0.53</v>
      </c>
      <c r="AA388" s="253">
        <f t="shared" si="63"/>
        <v>-0.53</v>
      </c>
      <c r="AB388" s="253">
        <f t="shared" si="63"/>
        <v>-0.53</v>
      </c>
      <c r="AC388" s="76"/>
      <c r="AD388" s="76"/>
      <c r="AE388" s="76"/>
      <c r="AF388" s="97">
        <v>1</v>
      </c>
      <c r="AG388" s="97">
        <v>1</v>
      </c>
      <c r="AH388" s="73"/>
      <c r="AI388" s="57"/>
      <c r="AJ388" s="45"/>
      <c r="AK388" s="45"/>
      <c r="AL388" s="45"/>
    </row>
    <row r="389" spans="1:38" outlineLevel="2" x14ac:dyDescent="0.25">
      <c r="A389" s="45"/>
      <c r="B389" s="54"/>
      <c r="C389" s="47">
        <f t="shared" si="59"/>
        <v>3</v>
      </c>
      <c r="D389" s="73"/>
      <c r="E389" s="70"/>
      <c r="F389" s="70" t="s">
        <v>3289</v>
      </c>
      <c r="G389" s="73"/>
      <c r="H389" s="76" t="s">
        <v>3316</v>
      </c>
      <c r="I389" s="96" t="s">
        <v>510</v>
      </c>
      <c r="J389" s="96"/>
      <c r="K389" s="281">
        <v>0.1</v>
      </c>
      <c r="L389" s="281">
        <v>0.1</v>
      </c>
      <c r="M389" s="281">
        <v>0.1</v>
      </c>
      <c r="N389" s="281">
        <v>0.1</v>
      </c>
      <c r="O389" s="281">
        <v>0.1</v>
      </c>
      <c r="P389" s="281">
        <v>0.1</v>
      </c>
      <c r="Q389" s="76"/>
      <c r="R389" s="76" t="s">
        <v>3290</v>
      </c>
      <c r="S389" s="76" t="s">
        <v>3290</v>
      </c>
      <c r="T389" s="76"/>
      <c r="U389" s="253">
        <f t="shared" si="63"/>
        <v>0.1</v>
      </c>
      <c r="V389" s="253">
        <f t="shared" si="63"/>
        <v>0.1</v>
      </c>
      <c r="W389" s="253">
        <f t="shared" si="63"/>
        <v>0.1</v>
      </c>
      <c r="X389" s="253">
        <f t="shared" si="63"/>
        <v>0.1</v>
      </c>
      <c r="Y389" s="253">
        <f t="shared" si="63"/>
        <v>0.1</v>
      </c>
      <c r="Z389" s="253">
        <f t="shared" si="63"/>
        <v>0.1</v>
      </c>
      <c r="AA389" s="253">
        <f t="shared" si="63"/>
        <v>0.1</v>
      </c>
      <c r="AB389" s="253">
        <f t="shared" si="63"/>
        <v>0.1</v>
      </c>
      <c r="AC389" s="76"/>
      <c r="AD389" s="76"/>
      <c r="AE389" s="76"/>
      <c r="AF389" s="97">
        <v>1</v>
      </c>
      <c r="AG389" s="97">
        <v>1</v>
      </c>
      <c r="AH389" s="73"/>
      <c r="AI389" s="57"/>
      <c r="AJ389" s="45"/>
      <c r="AK389" s="45"/>
      <c r="AL389" s="45"/>
    </row>
    <row r="390" spans="1:38" outlineLevel="2" x14ac:dyDescent="0.25">
      <c r="A390" s="45"/>
      <c r="B390" s="54"/>
      <c r="C390" s="47">
        <f t="shared" si="59"/>
        <v>3</v>
      </c>
      <c r="D390" s="73"/>
      <c r="E390" s="70"/>
      <c r="F390" s="70" t="s">
        <v>3318</v>
      </c>
      <c r="G390" s="73"/>
      <c r="H390" s="76" t="s">
        <v>3315</v>
      </c>
      <c r="I390" s="96" t="s">
        <v>510</v>
      </c>
      <c r="J390" s="96"/>
      <c r="K390" s="281">
        <f>(K389*K$378*K$372) / (K389*K$378*K$372 + (1-K389)*K$379*K$373)</f>
        <v>0.12939001848428835</v>
      </c>
      <c r="L390" s="281">
        <f t="shared" ref="L390:P390" si="64">(L389*L$378*L$372) / (L389*L$378*L$372 + (1-L389)*L$379*L$373)</f>
        <v>0.12939001848428835</v>
      </c>
      <c r="M390" s="281">
        <f t="shared" si="64"/>
        <v>0.12939001848428835</v>
      </c>
      <c r="N390" s="281">
        <f t="shared" si="64"/>
        <v>0.12939001848428835</v>
      </c>
      <c r="O390" s="281">
        <f t="shared" si="64"/>
        <v>0.12939001848428835</v>
      </c>
      <c r="P390" s="281">
        <f t="shared" si="64"/>
        <v>0.12939001848428835</v>
      </c>
      <c r="Q390" s="76"/>
      <c r="R390" s="76" t="s">
        <v>3317</v>
      </c>
      <c r="S390" s="76" t="s">
        <v>3290</v>
      </c>
      <c r="T390" s="76"/>
      <c r="U390" s="253">
        <f t="shared" si="63"/>
        <v>0.12939001848428835</v>
      </c>
      <c r="V390" s="253">
        <f t="shared" si="63"/>
        <v>0.12939001848428835</v>
      </c>
      <c r="W390" s="253">
        <f t="shared" si="63"/>
        <v>0.12939001848428835</v>
      </c>
      <c r="X390" s="253">
        <f t="shared" si="63"/>
        <v>0.12939001848428835</v>
      </c>
      <c r="Y390" s="253">
        <f t="shared" si="63"/>
        <v>0.12939001848428835</v>
      </c>
      <c r="Z390" s="253">
        <f t="shared" si="63"/>
        <v>0.12939001848428835</v>
      </c>
      <c r="AA390" s="253">
        <f t="shared" si="63"/>
        <v>0.12939001848428835</v>
      </c>
      <c r="AB390" s="253">
        <f t="shared" si="63"/>
        <v>0.12939001848428835</v>
      </c>
      <c r="AC390" s="76"/>
      <c r="AD390" s="76"/>
      <c r="AE390" s="76"/>
      <c r="AF390" s="97">
        <v>1</v>
      </c>
      <c r="AG390" s="97">
        <v>1</v>
      </c>
      <c r="AH390" s="73"/>
      <c r="AI390" s="57"/>
      <c r="AJ390" s="45"/>
      <c r="AK390" s="45"/>
      <c r="AL390" s="45"/>
    </row>
    <row r="391" spans="1:38" outlineLevel="1" collapsed="1" x14ac:dyDescent="0.25">
      <c r="A391" s="45"/>
      <c r="B391" s="54"/>
      <c r="C391" s="47">
        <f>INT($C$29)+1</f>
        <v>2</v>
      </c>
      <c r="D391" s="73"/>
      <c r="E391" s="70"/>
      <c r="F391" s="256" t="s">
        <v>984</v>
      </c>
      <c r="G391" s="73"/>
      <c r="H391" s="246" t="s">
        <v>985</v>
      </c>
      <c r="I391" s="96"/>
      <c r="J391" s="96" t="s">
        <v>527</v>
      </c>
      <c r="K391" s="76"/>
      <c r="L391" s="76"/>
      <c r="M391" s="76"/>
      <c r="N391" s="76"/>
      <c r="O391" s="76"/>
      <c r="P391" s="76"/>
      <c r="Q391" s="76"/>
      <c r="R391" s="76"/>
      <c r="S391" s="76"/>
      <c r="T391" s="76"/>
      <c r="U391" s="79">
        <v>6</v>
      </c>
      <c r="V391" s="76"/>
      <c r="W391" s="79">
        <v>0</v>
      </c>
      <c r="X391" s="76"/>
      <c r="Y391" s="76"/>
      <c r="Z391" s="76"/>
      <c r="AA391" s="76"/>
      <c r="AB391" s="76"/>
      <c r="AC391" s="76"/>
      <c r="AD391" s="76"/>
      <c r="AE391" s="76"/>
      <c r="AF391" s="76"/>
      <c r="AG391" s="76"/>
      <c r="AH391" s="73"/>
      <c r="AI391" s="57"/>
      <c r="AJ391" s="45"/>
      <c r="AK391" s="45"/>
      <c r="AL391" s="45"/>
    </row>
    <row r="392" spans="1:38" hidden="1" outlineLevel="3" x14ac:dyDescent="0.25">
      <c r="A392" s="45"/>
      <c r="B392" s="54"/>
      <c r="C392" s="47">
        <f>INT($C$29)+3</f>
        <v>4</v>
      </c>
      <c r="D392" s="73"/>
      <c r="E392" s="70" t="s">
        <v>986</v>
      </c>
      <c r="F392" s="70" t="s">
        <v>987</v>
      </c>
      <c r="G392" s="73"/>
      <c r="H392" s="76" t="s">
        <v>503</v>
      </c>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2" x14ac:dyDescent="0.25">
      <c r="A393" s="45"/>
      <c r="B393" s="54"/>
      <c r="C393" s="47">
        <f>INT($C$29)+2</f>
        <v>3</v>
      </c>
      <c r="D393" s="73"/>
      <c r="E393" s="70"/>
      <c r="F393" s="70" t="s">
        <v>988</v>
      </c>
      <c r="G393" s="73"/>
      <c r="H393" s="76" t="s">
        <v>2391</v>
      </c>
      <c r="I393" s="96" t="s">
        <v>3016</v>
      </c>
      <c r="J393" s="96"/>
      <c r="K393" s="97">
        <v>1.84E-2</v>
      </c>
      <c r="L393" s="97">
        <v>1.84E-2</v>
      </c>
      <c r="M393" s="97">
        <v>1.84E-2</v>
      </c>
      <c r="N393" s="97">
        <v>1.84E-2</v>
      </c>
      <c r="O393" s="97">
        <v>1.84E-2</v>
      </c>
      <c r="P393" s="97">
        <v>1.84E-2</v>
      </c>
      <c r="Q393" s="76"/>
      <c r="R393" s="76" t="s">
        <v>3015</v>
      </c>
      <c r="S393" s="76"/>
      <c r="T393" s="76"/>
      <c r="U393" s="253">
        <f t="shared" ref="U393:AB397" si="65">INDEX($K393:$Q393,1,U$43)</f>
        <v>1.84E-2</v>
      </c>
      <c r="V393" s="253">
        <f t="shared" si="65"/>
        <v>1.84E-2</v>
      </c>
      <c r="W393" s="253">
        <f t="shared" si="65"/>
        <v>1.84E-2</v>
      </c>
      <c r="X393" s="253">
        <f t="shared" si="65"/>
        <v>1.84E-2</v>
      </c>
      <c r="Y393" s="253">
        <f t="shared" si="65"/>
        <v>1.84E-2</v>
      </c>
      <c r="Z393" s="253">
        <f t="shared" si="65"/>
        <v>1.84E-2</v>
      </c>
      <c r="AA393" s="253">
        <f t="shared" si="65"/>
        <v>1.84E-2</v>
      </c>
      <c r="AB393" s="253">
        <f t="shared" si="65"/>
        <v>1.84E-2</v>
      </c>
      <c r="AC393" s="76"/>
      <c r="AD393" s="76"/>
      <c r="AE393" s="76"/>
      <c r="AF393" s="97">
        <v>1</v>
      </c>
      <c r="AG393" s="97">
        <v>1</v>
      </c>
      <c r="AH393" s="73"/>
      <c r="AI393" s="57"/>
      <c r="AJ393" s="45"/>
      <c r="AK393" s="45"/>
      <c r="AL393" s="45"/>
    </row>
    <row r="394" spans="1:38" hidden="1" outlineLevel="2" x14ac:dyDescent="0.25">
      <c r="A394" s="45"/>
      <c r="B394" s="54"/>
      <c r="C394" s="47">
        <f>INT($C$29)+2</f>
        <v>3</v>
      </c>
      <c r="D394" s="73"/>
      <c r="E394" s="70"/>
      <c r="F394" s="70" t="s">
        <v>989</v>
      </c>
      <c r="G394" s="73"/>
      <c r="H394" s="76" t="s">
        <v>2395</v>
      </c>
      <c r="I394" s="96" t="s">
        <v>510</v>
      </c>
      <c r="J394" s="96"/>
      <c r="K394" s="97">
        <v>13</v>
      </c>
      <c r="L394" s="97">
        <v>13</v>
      </c>
      <c r="M394" s="97">
        <v>13</v>
      </c>
      <c r="N394" s="97">
        <v>13</v>
      </c>
      <c r="O394" s="97">
        <v>13</v>
      </c>
      <c r="P394" s="97">
        <v>13</v>
      </c>
      <c r="Q394" s="76"/>
      <c r="R394" s="76"/>
      <c r="S394" s="76"/>
      <c r="T394" s="76"/>
      <c r="U394" s="253">
        <f t="shared" si="65"/>
        <v>13</v>
      </c>
      <c r="V394" s="253">
        <f t="shared" si="65"/>
        <v>13</v>
      </c>
      <c r="W394" s="253">
        <f t="shared" si="65"/>
        <v>13</v>
      </c>
      <c r="X394" s="253">
        <f t="shared" si="65"/>
        <v>13</v>
      </c>
      <c r="Y394" s="253">
        <f t="shared" si="65"/>
        <v>13</v>
      </c>
      <c r="Z394" s="253">
        <f t="shared" si="65"/>
        <v>13</v>
      </c>
      <c r="AA394" s="253">
        <f t="shared" si="65"/>
        <v>13</v>
      </c>
      <c r="AB394" s="253">
        <f t="shared" si="65"/>
        <v>13</v>
      </c>
      <c r="AC394" s="76"/>
      <c r="AD394" s="76"/>
      <c r="AE394" s="76"/>
      <c r="AF394" s="97">
        <v>1</v>
      </c>
      <c r="AG394" s="97">
        <v>1</v>
      </c>
      <c r="AH394" s="73"/>
      <c r="AI394" s="57"/>
      <c r="AJ394" s="45"/>
      <c r="AK394" s="45"/>
      <c r="AL394" s="45"/>
    </row>
    <row r="395" spans="1:38" hidden="1" outlineLevel="2" x14ac:dyDescent="0.25">
      <c r="A395" s="45"/>
      <c r="B395" s="54"/>
      <c r="C395" s="47">
        <f>INT($C$29)+2</f>
        <v>3</v>
      </c>
      <c r="D395" s="73"/>
      <c r="E395" s="70"/>
      <c r="F395" s="70" t="s">
        <v>990</v>
      </c>
      <c r="G395" s="73"/>
      <c r="H395" s="76" t="s">
        <v>2392</v>
      </c>
      <c r="I395" s="96" t="s">
        <v>634</v>
      </c>
      <c r="J395" s="96"/>
      <c r="K395" s="97">
        <v>7.52</v>
      </c>
      <c r="L395" s="97">
        <v>7.52</v>
      </c>
      <c r="M395" s="97">
        <v>7.52</v>
      </c>
      <c r="N395" s="97">
        <v>7.52</v>
      </c>
      <c r="O395" s="97">
        <v>7.52</v>
      </c>
      <c r="P395" s="97">
        <v>7.52</v>
      </c>
      <c r="Q395" s="76"/>
      <c r="R395" s="76"/>
      <c r="S395" s="76"/>
      <c r="T395" s="76"/>
      <c r="U395" s="253">
        <f t="shared" si="65"/>
        <v>7.52</v>
      </c>
      <c r="V395" s="253">
        <f t="shared" si="65"/>
        <v>7.52</v>
      </c>
      <c r="W395" s="253">
        <f t="shared" si="65"/>
        <v>7.52</v>
      </c>
      <c r="X395" s="253">
        <f t="shared" si="65"/>
        <v>7.52</v>
      </c>
      <c r="Y395" s="253">
        <f t="shared" si="65"/>
        <v>7.52</v>
      </c>
      <c r="Z395" s="253">
        <f t="shared" si="65"/>
        <v>7.52</v>
      </c>
      <c r="AA395" s="253">
        <f t="shared" si="65"/>
        <v>7.52</v>
      </c>
      <c r="AB395" s="253">
        <f t="shared" si="65"/>
        <v>7.52</v>
      </c>
      <c r="AC395" s="76"/>
      <c r="AD395" s="76"/>
      <c r="AE395" s="76"/>
      <c r="AF395" s="97">
        <v>1</v>
      </c>
      <c r="AG395" s="97">
        <v>1</v>
      </c>
      <c r="AH395" s="73"/>
      <c r="AI395" s="57"/>
      <c r="AJ395" s="45"/>
      <c r="AK395" s="45"/>
      <c r="AL395" s="45"/>
    </row>
    <row r="396" spans="1:38" hidden="1" outlineLevel="2" x14ac:dyDescent="0.25">
      <c r="A396" s="45"/>
      <c r="B396" s="54"/>
      <c r="C396" s="47">
        <f>INT($C$29)+2</f>
        <v>3</v>
      </c>
      <c r="D396" s="73"/>
      <c r="E396" s="70"/>
      <c r="F396" s="70" t="s">
        <v>991</v>
      </c>
      <c r="G396" s="73"/>
      <c r="H396" s="76" t="s">
        <v>2393</v>
      </c>
      <c r="I396" s="96" t="s">
        <v>510</v>
      </c>
      <c r="J396" s="96"/>
      <c r="K396" s="97">
        <v>23.7</v>
      </c>
      <c r="L396" s="97">
        <v>23.7</v>
      </c>
      <c r="M396" s="97">
        <v>23.7</v>
      </c>
      <c r="N396" s="97">
        <v>23.7</v>
      </c>
      <c r="O396" s="97">
        <v>23.7</v>
      </c>
      <c r="P396" s="97">
        <v>23.7</v>
      </c>
      <c r="Q396" s="76"/>
      <c r="R396" s="76"/>
      <c r="S396" s="76"/>
      <c r="T396" s="76"/>
      <c r="U396" s="253">
        <f t="shared" si="65"/>
        <v>23.7</v>
      </c>
      <c r="V396" s="253">
        <f t="shared" si="65"/>
        <v>23.7</v>
      </c>
      <c r="W396" s="253">
        <f t="shared" si="65"/>
        <v>23.7</v>
      </c>
      <c r="X396" s="253">
        <f t="shared" si="65"/>
        <v>23.7</v>
      </c>
      <c r="Y396" s="253">
        <f t="shared" si="65"/>
        <v>23.7</v>
      </c>
      <c r="Z396" s="253">
        <f t="shared" si="65"/>
        <v>23.7</v>
      </c>
      <c r="AA396" s="253">
        <f t="shared" si="65"/>
        <v>23.7</v>
      </c>
      <c r="AB396" s="253">
        <f t="shared" si="65"/>
        <v>23.7</v>
      </c>
      <c r="AC396" s="76"/>
      <c r="AD396" s="76"/>
      <c r="AE396" s="76"/>
      <c r="AF396" s="97">
        <v>1</v>
      </c>
      <c r="AG396" s="97">
        <v>1</v>
      </c>
      <c r="AH396" s="73"/>
      <c r="AI396" s="57"/>
      <c r="AJ396" s="45"/>
      <c r="AK396" s="45"/>
      <c r="AL396" s="45"/>
    </row>
    <row r="397" spans="1:38" hidden="1" outlineLevel="2" x14ac:dyDescent="0.25">
      <c r="A397" s="45"/>
      <c r="B397" s="54"/>
      <c r="C397" s="47">
        <f>INT($C$29)+2</f>
        <v>3</v>
      </c>
      <c r="D397" s="73"/>
      <c r="E397" s="70"/>
      <c r="F397" s="70" t="s">
        <v>992</v>
      </c>
      <c r="G397" s="73"/>
      <c r="H397" s="76" t="s">
        <v>2394</v>
      </c>
      <c r="I397" s="96" t="s">
        <v>634</v>
      </c>
      <c r="J397" s="96"/>
      <c r="K397" s="97">
        <v>3.36</v>
      </c>
      <c r="L397" s="97">
        <v>3.36</v>
      </c>
      <c r="M397" s="97">
        <v>3.36</v>
      </c>
      <c r="N397" s="97">
        <v>3.36</v>
      </c>
      <c r="O397" s="97">
        <v>3.36</v>
      </c>
      <c r="P397" s="97">
        <v>3.36</v>
      </c>
      <c r="Q397" s="76"/>
      <c r="R397" s="76"/>
      <c r="S397" s="76"/>
      <c r="T397" s="76"/>
      <c r="U397" s="253">
        <f t="shared" si="65"/>
        <v>3.36</v>
      </c>
      <c r="V397" s="253">
        <f t="shared" si="65"/>
        <v>3.36</v>
      </c>
      <c r="W397" s="253">
        <f t="shared" si="65"/>
        <v>3.36</v>
      </c>
      <c r="X397" s="253">
        <f t="shared" si="65"/>
        <v>3.36</v>
      </c>
      <c r="Y397" s="253">
        <f t="shared" si="65"/>
        <v>3.36</v>
      </c>
      <c r="Z397" s="253">
        <f t="shared" si="65"/>
        <v>3.36</v>
      </c>
      <c r="AA397" s="253">
        <f t="shared" si="65"/>
        <v>3.36</v>
      </c>
      <c r="AB397" s="253">
        <f t="shared" si="65"/>
        <v>3.36</v>
      </c>
      <c r="AC397" s="76"/>
      <c r="AD397" s="76"/>
      <c r="AE397" s="76"/>
      <c r="AF397" s="97">
        <v>1</v>
      </c>
      <c r="AG397" s="97">
        <v>1</v>
      </c>
      <c r="AH397" s="73"/>
      <c r="AI397" s="57"/>
      <c r="AJ397" s="45"/>
      <c r="AK397" s="45"/>
      <c r="AL397" s="45"/>
    </row>
    <row r="398" spans="1:38" outlineLevel="1" collapsed="1" x14ac:dyDescent="0.25">
      <c r="A398" s="45"/>
      <c r="B398" s="54"/>
      <c r="C398" s="47">
        <f>INT($C$29)+1</f>
        <v>2</v>
      </c>
      <c r="D398" s="73"/>
      <c r="E398" s="70"/>
      <c r="F398" s="256" t="s">
        <v>418</v>
      </c>
      <c r="G398" s="73"/>
      <c r="H398" s="246" t="s">
        <v>993</v>
      </c>
      <c r="I398" s="96"/>
      <c r="J398" s="96" t="s">
        <v>527</v>
      </c>
      <c r="K398" s="76"/>
      <c r="L398" s="76"/>
      <c r="M398" s="76"/>
      <c r="N398" s="76"/>
      <c r="O398" s="76"/>
      <c r="P398" s="76"/>
      <c r="Q398" s="76"/>
      <c r="R398" s="76"/>
      <c r="S398" s="76"/>
      <c r="T398" s="76"/>
      <c r="U398" s="79">
        <v>6</v>
      </c>
      <c r="V398" s="76"/>
      <c r="W398" s="79">
        <v>0</v>
      </c>
      <c r="X398" s="76"/>
      <c r="Y398" s="76"/>
      <c r="Z398" s="76"/>
      <c r="AA398" s="76"/>
      <c r="AB398" s="76"/>
      <c r="AC398" s="76"/>
      <c r="AD398" s="76"/>
      <c r="AE398" s="76"/>
      <c r="AF398" s="76"/>
      <c r="AG398" s="76"/>
      <c r="AH398" s="73"/>
      <c r="AI398" s="57"/>
      <c r="AJ398" s="45"/>
      <c r="AK398" s="45"/>
      <c r="AL398" s="45"/>
    </row>
    <row r="399" spans="1:38" hidden="1" outlineLevel="3" x14ac:dyDescent="0.25">
      <c r="A399" s="45"/>
      <c r="B399" s="54"/>
      <c r="C399" s="47">
        <f>INT($C$29)+2</f>
        <v>3</v>
      </c>
      <c r="D399" s="73"/>
      <c r="E399" s="70" t="s">
        <v>994</v>
      </c>
      <c r="F399" s="70" t="s">
        <v>995</v>
      </c>
      <c r="G399" s="73"/>
      <c r="H399" s="76" t="s">
        <v>503</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2" x14ac:dyDescent="0.25">
      <c r="A400" s="45"/>
      <c r="B400" s="54"/>
      <c r="C400" s="47">
        <f>INT($C$29)+3</f>
        <v>4</v>
      </c>
      <c r="D400" s="73"/>
      <c r="E400" s="70"/>
      <c r="F400" s="70" t="s">
        <v>2608</v>
      </c>
      <c r="G400" s="73"/>
      <c r="H400" s="76" t="s">
        <v>2398</v>
      </c>
      <c r="I400" s="96" t="s">
        <v>510</v>
      </c>
      <c r="J400" s="96"/>
      <c r="K400" s="97">
        <v>9.375E-2</v>
      </c>
      <c r="L400" s="97">
        <v>0.20499999999999999</v>
      </c>
      <c r="M400" s="97">
        <v>0</v>
      </c>
      <c r="N400" s="97">
        <v>0</v>
      </c>
      <c r="O400" s="97">
        <v>0</v>
      </c>
      <c r="P400" s="97">
        <v>0</v>
      </c>
      <c r="Q400" s="76"/>
      <c r="R400" s="97" t="s">
        <v>2602</v>
      </c>
      <c r="S400" s="76"/>
      <c r="T400" s="76"/>
      <c r="U400" s="253">
        <f t="shared" ref="U400:AB400" si="66">INDEX($K400:$Q400,1,U$43)</f>
        <v>9.375E-2</v>
      </c>
      <c r="V400" s="253">
        <f t="shared" si="66"/>
        <v>9.375E-2</v>
      </c>
      <c r="W400" s="253">
        <f t="shared" si="66"/>
        <v>9.375E-2</v>
      </c>
      <c r="X400" s="253">
        <f t="shared" si="66"/>
        <v>0.20499999999999999</v>
      </c>
      <c r="Y400" s="253">
        <f t="shared" si="66"/>
        <v>0.20499999999999999</v>
      </c>
      <c r="Z400" s="253">
        <f t="shared" si="66"/>
        <v>0.20499999999999999</v>
      </c>
      <c r="AA400" s="253">
        <f t="shared" si="66"/>
        <v>0.20499999999999999</v>
      </c>
      <c r="AB400" s="253">
        <f t="shared" si="66"/>
        <v>0.20499999999999999</v>
      </c>
      <c r="AC400" s="76"/>
      <c r="AD400" s="76"/>
      <c r="AE400" s="76"/>
      <c r="AF400" s="97">
        <v>1</v>
      </c>
      <c r="AG400" s="97">
        <v>1</v>
      </c>
      <c r="AH400" s="73"/>
      <c r="AI400" s="57"/>
      <c r="AJ400" s="45"/>
      <c r="AK400" s="45"/>
      <c r="AL400" s="45"/>
    </row>
    <row r="401" spans="1:38" hidden="1" outlineLevel="3" x14ac:dyDescent="0.25">
      <c r="A401" s="45"/>
      <c r="B401" s="54"/>
      <c r="C401" s="47">
        <f>INT($C$29)+3</f>
        <v>4</v>
      </c>
      <c r="D401" s="73"/>
      <c r="E401" s="70"/>
      <c r="F401" s="70" t="s">
        <v>996</v>
      </c>
      <c r="G401" s="73"/>
      <c r="H401" s="76" t="s">
        <v>997</v>
      </c>
      <c r="I401" s="96" t="s">
        <v>510</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INT($C$29)+3</f>
        <v>4</v>
      </c>
      <c r="D402" s="73"/>
      <c r="E402" s="70"/>
      <c r="F402" s="70" t="s">
        <v>998</v>
      </c>
      <c r="G402" s="73"/>
      <c r="H402" s="76" t="s">
        <v>999</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25">
      <c r="A403" s="45"/>
      <c r="B403" s="54"/>
      <c r="C403" s="47">
        <f t="shared" ref="C403:C409" si="67">INT($C$29)+2</f>
        <v>3</v>
      </c>
      <c r="D403" s="73"/>
      <c r="E403" s="70"/>
      <c r="F403" s="70" t="s">
        <v>1000</v>
      </c>
      <c r="G403" s="73"/>
      <c r="H403" s="76" t="s">
        <v>1001</v>
      </c>
      <c r="I403" s="96" t="s">
        <v>539</v>
      </c>
      <c r="J403" s="96"/>
      <c r="K403" s="97">
        <v>17</v>
      </c>
      <c r="L403" s="97">
        <v>17</v>
      </c>
      <c r="M403" s="97">
        <v>21</v>
      </c>
      <c r="N403" s="97">
        <v>21</v>
      </c>
      <c r="O403" s="97">
        <v>21</v>
      </c>
      <c r="P403" s="97">
        <v>21</v>
      </c>
      <c r="Q403" s="76"/>
      <c r="R403" s="76"/>
      <c r="S403" s="76"/>
      <c r="T403" s="76"/>
      <c r="U403" s="253">
        <f t="shared" ref="U403:AB403" si="68">INDEX($K403:$Q403,1,U$43)</f>
        <v>17</v>
      </c>
      <c r="V403" s="253">
        <f t="shared" si="68"/>
        <v>17</v>
      </c>
      <c r="W403" s="253">
        <f t="shared" si="68"/>
        <v>17</v>
      </c>
      <c r="X403" s="253">
        <f t="shared" si="68"/>
        <v>17</v>
      </c>
      <c r="Y403" s="253">
        <f t="shared" si="68"/>
        <v>17</v>
      </c>
      <c r="Z403" s="253">
        <f t="shared" si="68"/>
        <v>17</v>
      </c>
      <c r="AA403" s="253">
        <f t="shared" si="68"/>
        <v>17</v>
      </c>
      <c r="AB403" s="253">
        <f t="shared" si="68"/>
        <v>17</v>
      </c>
      <c r="AC403" s="76"/>
      <c r="AD403" s="76"/>
      <c r="AE403" s="76"/>
      <c r="AF403" s="97">
        <v>1</v>
      </c>
      <c r="AG403" s="97">
        <v>1</v>
      </c>
      <c r="AH403" s="73"/>
      <c r="AI403" s="57"/>
      <c r="AJ403" s="45"/>
      <c r="AK403" s="45"/>
      <c r="AL403" s="45"/>
    </row>
    <row r="404" spans="1:38" hidden="1" outlineLevel="2" x14ac:dyDescent="0.25">
      <c r="A404" s="45"/>
      <c r="B404" s="54"/>
      <c r="C404" s="47">
        <f t="shared" si="67"/>
        <v>3</v>
      </c>
      <c r="D404" s="73"/>
      <c r="E404" s="70"/>
      <c r="F404" s="70" t="s">
        <v>1002</v>
      </c>
      <c r="G404" s="73"/>
      <c r="H404" s="76" t="s">
        <v>1003</v>
      </c>
      <c r="I404" s="96" t="s">
        <v>582</v>
      </c>
      <c r="J404" s="96"/>
      <c r="K404" s="76"/>
      <c r="L404" s="76"/>
      <c r="M404" s="76"/>
      <c r="N404" s="76"/>
      <c r="O404" s="76"/>
      <c r="P404" s="76"/>
      <c r="Q404" s="76"/>
      <c r="R404" s="76"/>
      <c r="S404" s="76"/>
      <c r="T404" s="76"/>
      <c r="U404" s="97">
        <v>0.02</v>
      </c>
      <c r="V404" s="97">
        <v>0.02</v>
      </c>
      <c r="W404" s="97">
        <v>0.02</v>
      </c>
      <c r="X404" s="97">
        <v>0.02</v>
      </c>
      <c r="Y404" s="97">
        <v>0.02</v>
      </c>
      <c r="Z404" s="97">
        <v>0.02</v>
      </c>
      <c r="AA404" s="97">
        <v>0.02</v>
      </c>
      <c r="AB404" s="97">
        <v>0.02</v>
      </c>
      <c r="AC404" s="76"/>
      <c r="AD404" s="97" t="s">
        <v>468</v>
      </c>
      <c r="AE404" s="76"/>
      <c r="AF404" s="97">
        <v>1</v>
      </c>
      <c r="AG404" s="97">
        <v>1</v>
      </c>
      <c r="AH404" s="73"/>
      <c r="AI404" s="57"/>
      <c r="AJ404" s="45"/>
      <c r="AK404" s="45"/>
      <c r="AL404" s="45"/>
    </row>
    <row r="405" spans="1:38" outlineLevel="1" collapsed="1" x14ac:dyDescent="0.25">
      <c r="A405" s="45"/>
      <c r="B405" s="54"/>
      <c r="C405" s="47">
        <f>INT($C$29)+1</f>
        <v>2</v>
      </c>
      <c r="D405" s="73"/>
      <c r="E405" s="70"/>
      <c r="F405" s="256" t="s">
        <v>1004</v>
      </c>
      <c r="G405" s="73"/>
      <c r="H405" s="246" t="s">
        <v>1005</v>
      </c>
      <c r="I405" s="96"/>
      <c r="J405" s="96" t="s">
        <v>527</v>
      </c>
      <c r="K405" s="76"/>
      <c r="L405" s="76"/>
      <c r="M405" s="76"/>
      <c r="N405" s="76"/>
      <c r="O405" s="76"/>
      <c r="P405" s="76"/>
      <c r="Q405" s="76"/>
      <c r="R405" s="76"/>
      <c r="S405" s="76"/>
      <c r="T405" s="76"/>
      <c r="U405" s="79">
        <v>27</v>
      </c>
      <c r="V405" s="76"/>
      <c r="W405" s="79">
        <v>0</v>
      </c>
      <c r="X405" s="76"/>
      <c r="Y405" s="76"/>
      <c r="Z405" s="76"/>
      <c r="AA405" s="76"/>
      <c r="AB405" s="76"/>
      <c r="AC405" s="76"/>
      <c r="AD405" s="76"/>
      <c r="AE405" s="76"/>
      <c r="AF405" s="76"/>
      <c r="AG405" s="76"/>
      <c r="AH405" s="73"/>
      <c r="AI405" s="57"/>
      <c r="AJ405" s="45"/>
      <c r="AK405" s="45"/>
      <c r="AL405" s="45"/>
    </row>
    <row r="406" spans="1:38" hidden="1" outlineLevel="3" x14ac:dyDescent="0.25">
      <c r="A406" s="45"/>
      <c r="B406" s="54"/>
      <c r="C406" s="47">
        <f>INT($C$29)+3</f>
        <v>4</v>
      </c>
      <c r="D406" s="73"/>
      <c r="E406" s="70" t="s">
        <v>1006</v>
      </c>
      <c r="F406" s="70" t="s">
        <v>1007</v>
      </c>
      <c r="G406" s="73"/>
      <c r="H406" s="76" t="s">
        <v>503</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2" x14ac:dyDescent="0.25">
      <c r="A407" s="45"/>
      <c r="B407" s="54"/>
      <c r="C407" s="47">
        <f t="shared" si="67"/>
        <v>3</v>
      </c>
      <c r="D407" s="73"/>
      <c r="E407" s="70"/>
      <c r="F407" s="70" t="s">
        <v>1008</v>
      </c>
      <c r="G407" s="73"/>
      <c r="H407" s="76" t="s">
        <v>1009</v>
      </c>
      <c r="I407" s="96" t="s">
        <v>2249</v>
      </c>
      <c r="J407" s="96"/>
      <c r="K407" s="260">
        <f>0.03/365</f>
        <v>8.219178082191781E-5</v>
      </c>
      <c r="L407" s="260">
        <f>0.03/365</f>
        <v>8.219178082191781E-5</v>
      </c>
      <c r="M407" s="260">
        <v>5.5300000000000002E-5</v>
      </c>
      <c r="N407" s="260">
        <v>5.5300000000000002E-5</v>
      </c>
      <c r="O407" s="260">
        <v>5.5300000000000002E-5</v>
      </c>
      <c r="P407" s="260">
        <v>5.5300000000000002E-5</v>
      </c>
      <c r="Q407" s="76"/>
      <c r="R407" s="76" t="s">
        <v>2773</v>
      </c>
      <c r="S407" s="76" t="s">
        <v>558</v>
      </c>
      <c r="T407" s="76"/>
      <c r="U407" s="253">
        <f t="shared" ref="U407:AB409" si="69">INDEX($K407:$Q407,1,U$43)</f>
        <v>8.219178082191781E-5</v>
      </c>
      <c r="V407" s="253">
        <f t="shared" si="69"/>
        <v>8.219178082191781E-5</v>
      </c>
      <c r="W407" s="253">
        <f t="shared" si="69"/>
        <v>8.219178082191781E-5</v>
      </c>
      <c r="X407" s="253">
        <f t="shared" si="69"/>
        <v>8.219178082191781E-5</v>
      </c>
      <c r="Y407" s="253">
        <f t="shared" si="69"/>
        <v>8.219178082191781E-5</v>
      </c>
      <c r="Z407" s="253">
        <f t="shared" si="69"/>
        <v>8.219178082191781E-5</v>
      </c>
      <c r="AA407" s="253">
        <f t="shared" si="69"/>
        <v>8.219178082191781E-5</v>
      </c>
      <c r="AB407" s="253">
        <f t="shared" si="69"/>
        <v>8.219178082191781E-5</v>
      </c>
      <c r="AC407" s="76"/>
      <c r="AD407" s="76"/>
      <c r="AE407" s="76"/>
      <c r="AF407" s="97">
        <v>1</v>
      </c>
      <c r="AG407" s="97">
        <v>1</v>
      </c>
      <c r="AH407" s="73"/>
      <c r="AI407" s="57"/>
      <c r="AJ407" s="45"/>
      <c r="AK407" s="45"/>
      <c r="AL407" s="45"/>
    </row>
    <row r="408" spans="1:38" hidden="1" outlineLevel="2" x14ac:dyDescent="0.25">
      <c r="A408" s="45"/>
      <c r="B408" s="54"/>
      <c r="C408" s="47">
        <f t="shared" si="67"/>
        <v>3</v>
      </c>
      <c r="D408" s="73"/>
      <c r="E408" s="70"/>
      <c r="F408" s="70" t="s">
        <v>1010</v>
      </c>
      <c r="G408" s="73"/>
      <c r="H408" s="76" t="s">
        <v>1011</v>
      </c>
      <c r="I408" s="96" t="s">
        <v>510</v>
      </c>
      <c r="J408" s="96"/>
      <c r="K408" s="97">
        <v>0.3</v>
      </c>
      <c r="L408" s="97">
        <v>0.3</v>
      </c>
      <c r="M408" s="97">
        <v>0.3</v>
      </c>
      <c r="N408" s="97">
        <v>0.3</v>
      </c>
      <c r="O408" s="97">
        <v>0.3</v>
      </c>
      <c r="P408" s="97">
        <v>0.3</v>
      </c>
      <c r="Q408" s="76"/>
      <c r="R408" s="76" t="s">
        <v>558</v>
      </c>
      <c r="S408" s="76" t="s">
        <v>558</v>
      </c>
      <c r="T408" s="76"/>
      <c r="U408" s="253">
        <f t="shared" si="69"/>
        <v>0.3</v>
      </c>
      <c r="V408" s="253">
        <f t="shared" si="69"/>
        <v>0.3</v>
      </c>
      <c r="W408" s="253">
        <f t="shared" si="69"/>
        <v>0.3</v>
      </c>
      <c r="X408" s="253">
        <f t="shared" si="69"/>
        <v>0.3</v>
      </c>
      <c r="Y408" s="253">
        <f t="shared" si="69"/>
        <v>0.3</v>
      </c>
      <c r="Z408" s="253">
        <f t="shared" si="69"/>
        <v>0.3</v>
      </c>
      <c r="AA408" s="253">
        <f t="shared" si="69"/>
        <v>0.3</v>
      </c>
      <c r="AB408" s="253">
        <f t="shared" si="69"/>
        <v>0.3</v>
      </c>
      <c r="AC408" s="76"/>
      <c r="AD408" s="76"/>
      <c r="AE408" s="76"/>
      <c r="AF408" s="97">
        <v>1</v>
      </c>
      <c r="AG408" s="97">
        <v>1</v>
      </c>
      <c r="AH408" s="73"/>
      <c r="AI408" s="57"/>
      <c r="AJ408" s="45"/>
      <c r="AK408" s="45"/>
      <c r="AL408" s="45"/>
    </row>
    <row r="409" spans="1:38" hidden="1" outlineLevel="2" x14ac:dyDescent="0.25">
      <c r="A409" s="45"/>
      <c r="B409" s="54"/>
      <c r="C409" s="47">
        <f t="shared" si="67"/>
        <v>3</v>
      </c>
      <c r="D409" s="73"/>
      <c r="E409" s="70"/>
      <c r="F409" s="70" t="s">
        <v>1012</v>
      </c>
      <c r="G409" s="73"/>
      <c r="H409" s="76" t="s">
        <v>1013</v>
      </c>
      <c r="I409" s="96" t="s">
        <v>510</v>
      </c>
      <c r="J409" s="96"/>
      <c r="K409" s="97">
        <v>0.6</v>
      </c>
      <c r="L409" s="97">
        <v>0.6</v>
      </c>
      <c r="M409" s="97">
        <v>0.6</v>
      </c>
      <c r="N409" s="97">
        <v>0.6</v>
      </c>
      <c r="O409" s="97">
        <v>0.6</v>
      </c>
      <c r="P409" s="97">
        <v>0.6</v>
      </c>
      <c r="Q409" s="76"/>
      <c r="R409" s="76" t="s">
        <v>558</v>
      </c>
      <c r="S409" s="76" t="s">
        <v>558</v>
      </c>
      <c r="T409" s="76"/>
      <c r="U409" s="253">
        <f t="shared" si="69"/>
        <v>0.6</v>
      </c>
      <c r="V409" s="253">
        <f t="shared" si="69"/>
        <v>0.6</v>
      </c>
      <c r="W409" s="253">
        <f t="shared" si="69"/>
        <v>0.6</v>
      </c>
      <c r="X409" s="253">
        <f t="shared" si="69"/>
        <v>0.6</v>
      </c>
      <c r="Y409" s="253">
        <f t="shared" si="69"/>
        <v>0.6</v>
      </c>
      <c r="Z409" s="253">
        <f t="shared" si="69"/>
        <v>0.6</v>
      </c>
      <c r="AA409" s="253">
        <f t="shared" si="69"/>
        <v>0.6</v>
      </c>
      <c r="AB409" s="253">
        <f t="shared" si="69"/>
        <v>0.6</v>
      </c>
      <c r="AC409" s="76"/>
      <c r="AD409" s="76"/>
      <c r="AE409" s="76"/>
      <c r="AF409" s="97">
        <v>1</v>
      </c>
      <c r="AG409" s="97">
        <v>1</v>
      </c>
      <c r="AH409" s="73"/>
      <c r="AI409" s="57"/>
      <c r="AJ409" s="45"/>
      <c r="AK409" s="45"/>
      <c r="AL409" s="45"/>
    </row>
    <row r="410" spans="1:38" hidden="1" outlineLevel="3" x14ac:dyDescent="0.25">
      <c r="A410" s="45"/>
      <c r="B410" s="54"/>
      <c r="C410" s="47">
        <f>INT($C$29)+3</f>
        <v>4</v>
      </c>
      <c r="D410" s="73"/>
      <c r="E410" s="70"/>
      <c r="F410" s="70" t="s">
        <v>1014</v>
      </c>
      <c r="G410" s="73"/>
      <c r="H410" s="76" t="s">
        <v>1015</v>
      </c>
      <c r="I410" s="96" t="s">
        <v>510</v>
      </c>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INT($C$29)+3</f>
        <v>4</v>
      </c>
      <c r="D411" s="73"/>
      <c r="E411" s="70"/>
      <c r="F411" s="70" t="s">
        <v>1016</v>
      </c>
      <c r="G411" s="73"/>
      <c r="H411" s="76" t="s">
        <v>1017</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INT($C$29)+2</f>
        <v>3</v>
      </c>
      <c r="D412" s="73"/>
      <c r="E412" s="70"/>
      <c r="F412" s="70" t="s">
        <v>1018</v>
      </c>
      <c r="G412" s="73"/>
      <c r="H412" s="76" t="s">
        <v>1019</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INT($C$29)+2</f>
        <v>3</v>
      </c>
      <c r="D413" s="73"/>
      <c r="E413" s="70"/>
      <c r="F413" s="70" t="s">
        <v>1020</v>
      </c>
      <c r="G413" s="73"/>
      <c r="H413" s="76" t="s">
        <v>1021</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2" x14ac:dyDescent="0.25">
      <c r="A414" s="45"/>
      <c r="B414" s="54"/>
      <c r="C414" s="47">
        <f>INT($C$29)+2</f>
        <v>3</v>
      </c>
      <c r="D414" s="73"/>
      <c r="E414" s="70"/>
      <c r="F414" s="70" t="s">
        <v>1022</v>
      </c>
      <c r="G414" s="73"/>
      <c r="H414" s="76" t="s">
        <v>1023</v>
      </c>
      <c r="I414" s="96" t="s">
        <v>510</v>
      </c>
      <c r="J414" s="96"/>
      <c r="K414" s="76"/>
      <c r="L414" s="76"/>
      <c r="M414" s="97">
        <v>-40</v>
      </c>
      <c r="N414" s="97">
        <v>-40</v>
      </c>
      <c r="O414" s="97">
        <v>-40</v>
      </c>
      <c r="P414" s="97">
        <v>-40</v>
      </c>
      <c r="Q414" s="76"/>
      <c r="R414" s="76"/>
      <c r="S414" s="76" t="s">
        <v>567</v>
      </c>
      <c r="T414" s="76"/>
      <c r="U414" s="97">
        <v>-9.9499999999999993</v>
      </c>
      <c r="V414" s="97">
        <v>-9.9499999999999993</v>
      </c>
      <c r="W414" s="97">
        <v>-9.9499999999999993</v>
      </c>
      <c r="X414" s="97">
        <v>-8.9</v>
      </c>
      <c r="Y414" s="97">
        <v>-8.9</v>
      </c>
      <c r="Z414" s="97">
        <v>-8.9</v>
      </c>
      <c r="AA414" s="97">
        <v>-8.9</v>
      </c>
      <c r="AB414" s="97">
        <v>-8.9</v>
      </c>
      <c r="AC414" s="76"/>
      <c r="AD414" s="97" t="s">
        <v>1024</v>
      </c>
      <c r="AE414" s="76"/>
      <c r="AF414" s="97">
        <v>1</v>
      </c>
      <c r="AG414" s="97">
        <v>1</v>
      </c>
      <c r="AH414" s="73"/>
      <c r="AI414" s="57"/>
      <c r="AJ414" s="45"/>
      <c r="AK414" s="45"/>
      <c r="AL414" s="45"/>
    </row>
    <row r="415" spans="1:38" hidden="1" outlineLevel="2" x14ac:dyDescent="0.25">
      <c r="A415" s="45"/>
      <c r="B415" s="54"/>
      <c r="C415" s="47">
        <f>INT($C$29)+2</f>
        <v>3</v>
      </c>
      <c r="D415" s="73"/>
      <c r="E415" s="70"/>
      <c r="F415" s="70" t="s">
        <v>1025</v>
      </c>
      <c r="G415" s="73"/>
      <c r="H415" s="76" t="s">
        <v>1026</v>
      </c>
      <c r="I415" s="96" t="s">
        <v>510</v>
      </c>
      <c r="J415" s="96"/>
      <c r="K415" s="76"/>
      <c r="L415" s="76"/>
      <c r="M415" s="97">
        <v>0</v>
      </c>
      <c r="N415" s="97">
        <v>0</v>
      </c>
      <c r="O415" s="97">
        <v>0</v>
      </c>
      <c r="P415" s="97">
        <v>0</v>
      </c>
      <c r="Q415" s="76"/>
      <c r="R415" s="76"/>
      <c r="S415" s="76"/>
      <c r="T415" s="76"/>
      <c r="U415" s="97">
        <v>1.71</v>
      </c>
      <c r="V415" s="97">
        <v>1.71</v>
      </c>
      <c r="W415" s="97">
        <v>1.71</v>
      </c>
      <c r="X415" s="97">
        <v>1.49</v>
      </c>
      <c r="Y415" s="97">
        <v>1.49</v>
      </c>
      <c r="Z415" s="97">
        <v>1.49</v>
      </c>
      <c r="AA415" s="97">
        <v>1.49</v>
      </c>
      <c r="AB415" s="97">
        <v>1.49</v>
      </c>
      <c r="AC415" s="76"/>
      <c r="AD415" s="97" t="s">
        <v>1024</v>
      </c>
      <c r="AE415" s="76"/>
      <c r="AF415" s="97">
        <v>1</v>
      </c>
      <c r="AG415" s="97">
        <v>1</v>
      </c>
      <c r="AH415" s="73"/>
      <c r="AI415" s="57"/>
      <c r="AJ415" s="45"/>
      <c r="AK415" s="45"/>
      <c r="AL415" s="45"/>
    </row>
    <row r="416" spans="1:38" hidden="1" outlineLevel="2" x14ac:dyDescent="0.25">
      <c r="A416" s="45"/>
      <c r="B416" s="54"/>
      <c r="C416" s="47">
        <f>INT($C$29)+2</f>
        <v>3</v>
      </c>
      <c r="D416" s="73"/>
      <c r="E416" s="70"/>
      <c r="F416" s="70" t="s">
        <v>1027</v>
      </c>
      <c r="G416" s="73"/>
      <c r="H416" s="76" t="s">
        <v>1028</v>
      </c>
      <c r="I416" s="96" t="s">
        <v>510</v>
      </c>
      <c r="J416" s="96"/>
      <c r="K416" s="76"/>
      <c r="L416" s="76"/>
      <c r="M416" s="97">
        <v>0</v>
      </c>
      <c r="N416" s="97">
        <v>0</v>
      </c>
      <c r="O416" s="97">
        <v>0</v>
      </c>
      <c r="P416" s="97">
        <v>0</v>
      </c>
      <c r="Q416" s="76"/>
      <c r="R416" s="76"/>
      <c r="S416" s="76"/>
      <c r="T416" s="76"/>
      <c r="U416" s="97">
        <v>9.7999999999999997E-3</v>
      </c>
      <c r="V416" s="97">
        <v>9.7999999999999997E-3</v>
      </c>
      <c r="W416" s="97">
        <v>9.7999999999999997E-3</v>
      </c>
      <c r="X416" s="97">
        <v>8.0999999999999996E-3</v>
      </c>
      <c r="Y416" s="97">
        <v>8.0999999999999996E-3</v>
      </c>
      <c r="Z416" s="97">
        <v>8.0999999999999996E-3</v>
      </c>
      <c r="AA416" s="97">
        <v>8.0999999999999996E-3</v>
      </c>
      <c r="AB416" s="97">
        <v>8.0999999999999996E-3</v>
      </c>
      <c r="AC416" s="76"/>
      <c r="AD416" s="97" t="s">
        <v>1024</v>
      </c>
      <c r="AE416" s="76"/>
      <c r="AF416" s="97">
        <v>1</v>
      </c>
      <c r="AG416" s="97">
        <v>1</v>
      </c>
      <c r="AH416" s="73"/>
      <c r="AI416" s="57"/>
      <c r="AJ416" s="45"/>
      <c r="AK416" s="45"/>
      <c r="AL416" s="45"/>
    </row>
    <row r="417" spans="1:38" hidden="1" outlineLevel="3" x14ac:dyDescent="0.25">
      <c r="A417" s="45"/>
      <c r="B417" s="54"/>
      <c r="C417" s="47">
        <f>INT($C$29)+3</f>
        <v>4</v>
      </c>
      <c r="D417" s="73"/>
      <c r="E417" s="70"/>
      <c r="F417" s="70" t="s">
        <v>1029</v>
      </c>
      <c r="G417" s="73"/>
      <c r="H417" s="76" t="s">
        <v>1030</v>
      </c>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97">
        <v>1</v>
      </c>
      <c r="AG417" s="97">
        <v>1</v>
      </c>
      <c r="AH417" s="73"/>
      <c r="AI417" s="57"/>
      <c r="AJ417" s="45"/>
      <c r="AK417" s="45"/>
      <c r="AL417" s="45"/>
    </row>
    <row r="418" spans="1:38" hidden="1" outlineLevel="2" x14ac:dyDescent="0.25">
      <c r="A418" s="45"/>
      <c r="B418" s="54"/>
      <c r="C418" s="47">
        <f t="shared" ref="C418:C432" si="70">INT($C$29)+2</f>
        <v>3</v>
      </c>
      <c r="D418" s="73"/>
      <c r="E418" s="70"/>
      <c r="F418" s="70" t="s">
        <v>1031</v>
      </c>
      <c r="G418" s="73"/>
      <c r="H418" s="76" t="s">
        <v>1032</v>
      </c>
      <c r="I418" s="96" t="s">
        <v>510</v>
      </c>
      <c r="J418" s="96"/>
      <c r="K418" s="97">
        <v>0.1</v>
      </c>
      <c r="L418" s="97">
        <v>0.1</v>
      </c>
      <c r="M418" s="97">
        <v>0.1</v>
      </c>
      <c r="N418" s="97">
        <v>0.1</v>
      </c>
      <c r="O418" s="97">
        <v>0.1</v>
      </c>
      <c r="P418" s="97">
        <v>0.1</v>
      </c>
      <c r="Q418" s="76"/>
      <c r="R418" s="76" t="s">
        <v>1033</v>
      </c>
      <c r="S418" s="76"/>
      <c r="T418" s="76"/>
      <c r="U418" s="253">
        <f t="shared" ref="U418:AB418" si="71">INDEX($K418:$Q418,1,U$43)</f>
        <v>0.1</v>
      </c>
      <c r="V418" s="253">
        <f t="shared" si="71"/>
        <v>0.1</v>
      </c>
      <c r="W418" s="253">
        <f t="shared" si="71"/>
        <v>0.1</v>
      </c>
      <c r="X418" s="253">
        <f t="shared" si="71"/>
        <v>0.1</v>
      </c>
      <c r="Y418" s="253">
        <f t="shared" si="71"/>
        <v>0.1</v>
      </c>
      <c r="Z418" s="253">
        <f t="shared" si="71"/>
        <v>0.1</v>
      </c>
      <c r="AA418" s="253">
        <f t="shared" si="71"/>
        <v>0.1</v>
      </c>
      <c r="AB418" s="253">
        <f t="shared" si="71"/>
        <v>0.1</v>
      </c>
      <c r="AC418" s="76"/>
      <c r="AD418" s="76"/>
      <c r="AE418" s="76"/>
      <c r="AF418" s="97">
        <v>1</v>
      </c>
      <c r="AG418" s="97">
        <v>1</v>
      </c>
      <c r="AH418" s="73"/>
      <c r="AI418" s="57"/>
      <c r="AJ418" s="45"/>
      <c r="AK418" s="45"/>
      <c r="AL418" s="45"/>
    </row>
    <row r="419" spans="1:38" hidden="1" outlineLevel="2" x14ac:dyDescent="0.25">
      <c r="A419" s="45"/>
      <c r="B419" s="54"/>
      <c r="C419" s="47">
        <f t="shared" si="70"/>
        <v>3</v>
      </c>
      <c r="D419" s="73"/>
      <c r="E419" s="70"/>
      <c r="F419" s="70" t="s">
        <v>1034</v>
      </c>
      <c r="G419" s="73"/>
      <c r="H419" s="378" t="s">
        <v>2774</v>
      </c>
      <c r="I419" s="96" t="s">
        <v>510</v>
      </c>
      <c r="J419" s="96"/>
      <c r="K419" s="76"/>
      <c r="L419" s="76"/>
      <c r="M419" s="76"/>
      <c r="N419" s="76"/>
      <c r="O419" s="76"/>
      <c r="P419" s="76"/>
      <c r="Q419" s="76"/>
      <c r="R419" s="76"/>
      <c r="S419" s="76"/>
      <c r="T419" s="76"/>
      <c r="U419" s="97">
        <f>0.1/365</f>
        <v>2.7397260273972606E-4</v>
      </c>
      <c r="V419" s="97">
        <f t="shared" ref="V419:AB419" si="72">0.1/365</f>
        <v>2.7397260273972606E-4</v>
      </c>
      <c r="W419" s="97">
        <f t="shared" si="72"/>
        <v>2.7397260273972606E-4</v>
      </c>
      <c r="X419" s="97">
        <f t="shared" si="72"/>
        <v>2.7397260273972606E-4</v>
      </c>
      <c r="Y419" s="97">
        <f t="shared" si="72"/>
        <v>2.7397260273972606E-4</v>
      </c>
      <c r="Z419" s="97">
        <f t="shared" si="72"/>
        <v>2.7397260273972606E-4</v>
      </c>
      <c r="AA419" s="97">
        <f t="shared" si="72"/>
        <v>2.7397260273972606E-4</v>
      </c>
      <c r="AB419" s="97">
        <f t="shared" si="72"/>
        <v>2.7397260273972606E-4</v>
      </c>
      <c r="AC419" s="76"/>
      <c r="AD419" s="97" t="s">
        <v>1035</v>
      </c>
      <c r="AE419" s="76"/>
      <c r="AF419" s="97">
        <v>1</v>
      </c>
      <c r="AG419" s="97">
        <v>1</v>
      </c>
      <c r="AH419" s="73"/>
      <c r="AI419" s="57"/>
      <c r="AJ419" s="45"/>
      <c r="AK419" s="45"/>
      <c r="AL419" s="45"/>
    </row>
    <row r="420" spans="1:38" hidden="1" outlineLevel="2" x14ac:dyDescent="0.25">
      <c r="A420" s="45"/>
      <c r="B420" s="54"/>
      <c r="C420" s="47">
        <f t="shared" si="70"/>
        <v>3</v>
      </c>
      <c r="D420" s="73"/>
      <c r="E420" s="70"/>
      <c r="F420" s="70" t="s">
        <v>1036</v>
      </c>
      <c r="G420" s="73"/>
      <c r="H420" s="76" t="s">
        <v>1037</v>
      </c>
      <c r="I420" s="96" t="s">
        <v>510</v>
      </c>
      <c r="J420" s="96"/>
      <c r="K420" s="97">
        <v>300</v>
      </c>
      <c r="L420" s="97">
        <v>300</v>
      </c>
      <c r="M420" s="97">
        <v>300</v>
      </c>
      <c r="N420" s="97">
        <v>300</v>
      </c>
      <c r="O420" s="97">
        <v>300</v>
      </c>
      <c r="P420" s="97">
        <v>300</v>
      </c>
      <c r="Q420" s="76"/>
      <c r="R420" s="76"/>
      <c r="S420" s="76"/>
      <c r="T420" s="76"/>
      <c r="U420" s="253">
        <f t="shared" ref="U420:AB427" si="73">INDEX($K420:$Q420,1,U$43)</f>
        <v>300</v>
      </c>
      <c r="V420" s="253">
        <f t="shared" si="73"/>
        <v>300</v>
      </c>
      <c r="W420" s="253">
        <f t="shared" si="73"/>
        <v>300</v>
      </c>
      <c r="X420" s="253">
        <f t="shared" si="73"/>
        <v>300</v>
      </c>
      <c r="Y420" s="253">
        <f t="shared" si="73"/>
        <v>300</v>
      </c>
      <c r="Z420" s="253">
        <f t="shared" si="73"/>
        <v>300</v>
      </c>
      <c r="AA420" s="253">
        <f t="shared" si="73"/>
        <v>300</v>
      </c>
      <c r="AB420" s="253">
        <f t="shared" si="73"/>
        <v>300</v>
      </c>
      <c r="AC420" s="76"/>
      <c r="AD420" s="76"/>
      <c r="AE420" s="76"/>
      <c r="AF420" s="97">
        <v>1</v>
      </c>
      <c r="AG420" s="97">
        <v>1</v>
      </c>
      <c r="AH420" s="73"/>
      <c r="AI420" s="57"/>
      <c r="AJ420" s="45"/>
      <c r="AK420" s="45"/>
      <c r="AL420" s="45"/>
    </row>
    <row r="421" spans="1:38" hidden="1" outlineLevel="2" x14ac:dyDescent="0.25">
      <c r="A421" s="45"/>
      <c r="B421" s="54"/>
      <c r="C421" s="47">
        <f t="shared" si="70"/>
        <v>3</v>
      </c>
      <c r="D421" s="73"/>
      <c r="E421" s="70"/>
      <c r="F421" s="70" t="s">
        <v>1038</v>
      </c>
      <c r="G421" s="73"/>
      <c r="H421" s="76" t="s">
        <v>1039</v>
      </c>
      <c r="I421" s="96" t="s">
        <v>510</v>
      </c>
      <c r="J421" s="96"/>
      <c r="K421" s="97">
        <v>365</v>
      </c>
      <c r="L421" s="97">
        <v>365</v>
      </c>
      <c r="M421" s="97">
        <v>365</v>
      </c>
      <c r="N421" s="97">
        <v>365</v>
      </c>
      <c r="O421" s="97">
        <v>365</v>
      </c>
      <c r="P421" s="97">
        <v>365</v>
      </c>
      <c r="Q421" s="76"/>
      <c r="R421" s="76"/>
      <c r="S421" s="76"/>
      <c r="T421" s="76"/>
      <c r="U421" s="253">
        <f t="shared" si="73"/>
        <v>365</v>
      </c>
      <c r="V421" s="253">
        <f t="shared" si="73"/>
        <v>365</v>
      </c>
      <c r="W421" s="253">
        <f t="shared" si="73"/>
        <v>365</v>
      </c>
      <c r="X421" s="253">
        <f t="shared" si="73"/>
        <v>365</v>
      </c>
      <c r="Y421" s="253">
        <f t="shared" si="73"/>
        <v>365</v>
      </c>
      <c r="Z421" s="253">
        <f t="shared" si="73"/>
        <v>365</v>
      </c>
      <c r="AA421" s="253">
        <f t="shared" si="73"/>
        <v>365</v>
      </c>
      <c r="AB421" s="253">
        <f t="shared" si="73"/>
        <v>365</v>
      </c>
      <c r="AC421" s="76"/>
      <c r="AD421" s="76"/>
      <c r="AE421" s="76"/>
      <c r="AF421" s="97">
        <v>1</v>
      </c>
      <c r="AG421" s="97">
        <v>1</v>
      </c>
      <c r="AH421" s="73"/>
      <c r="AI421" s="57"/>
      <c r="AJ421" s="45"/>
      <c r="AK421" s="45"/>
      <c r="AL421" s="45"/>
    </row>
    <row r="422" spans="1:38" hidden="1" outlineLevel="2" x14ac:dyDescent="0.25">
      <c r="A422" s="45"/>
      <c r="B422" s="54"/>
      <c r="C422" s="47">
        <f t="shared" si="70"/>
        <v>3</v>
      </c>
      <c r="D422" s="73"/>
      <c r="E422" s="70"/>
      <c r="F422" s="70" t="s">
        <v>1040</v>
      </c>
      <c r="G422" s="73"/>
      <c r="H422" s="76" t="s">
        <v>1041</v>
      </c>
      <c r="I422" s="96" t="s">
        <v>510</v>
      </c>
      <c r="J422" s="96"/>
      <c r="K422" s="97">
        <v>0.2</v>
      </c>
      <c r="L422" s="97">
        <v>0.2</v>
      </c>
      <c r="M422" s="97"/>
      <c r="N422" s="97"/>
      <c r="O422" s="97"/>
      <c r="P422" s="97"/>
      <c r="Q422" s="76"/>
      <c r="R422" s="76"/>
      <c r="S422" s="76"/>
      <c r="T422" s="76"/>
      <c r="U422" s="253">
        <f t="shared" si="73"/>
        <v>0.2</v>
      </c>
      <c r="V422" s="253">
        <f t="shared" si="73"/>
        <v>0.2</v>
      </c>
      <c r="W422" s="253">
        <f t="shared" si="73"/>
        <v>0.2</v>
      </c>
      <c r="X422" s="253">
        <f t="shared" si="73"/>
        <v>0.2</v>
      </c>
      <c r="Y422" s="253">
        <f t="shared" si="73"/>
        <v>0.2</v>
      </c>
      <c r="Z422" s="253">
        <f t="shared" si="73"/>
        <v>0.2</v>
      </c>
      <c r="AA422" s="253">
        <f t="shared" si="73"/>
        <v>0.2</v>
      </c>
      <c r="AB422" s="253">
        <f t="shared" si="73"/>
        <v>0.2</v>
      </c>
      <c r="AC422" s="76"/>
      <c r="AD422" s="76"/>
      <c r="AE422" s="76"/>
      <c r="AF422" s="97">
        <v>1</v>
      </c>
      <c r="AG422" s="97">
        <v>1</v>
      </c>
      <c r="AH422" s="73"/>
      <c r="AI422" s="57"/>
      <c r="AJ422" s="45"/>
      <c r="AK422" s="45"/>
      <c r="AL422" s="45"/>
    </row>
    <row r="423" spans="1:38" hidden="1" outlineLevel="2" x14ac:dyDescent="0.25">
      <c r="A423" s="45"/>
      <c r="B423" s="54"/>
      <c r="C423" s="47">
        <f t="shared" si="70"/>
        <v>3</v>
      </c>
      <c r="D423" s="73"/>
      <c r="E423" s="70"/>
      <c r="F423" s="70" t="s">
        <v>1042</v>
      </c>
      <c r="G423" s="73"/>
      <c r="H423" s="76" t="s">
        <v>1043</v>
      </c>
      <c r="I423" s="96" t="s">
        <v>510</v>
      </c>
      <c r="J423" s="96"/>
      <c r="K423" s="97">
        <v>0.5</v>
      </c>
      <c r="L423" s="97">
        <v>0.5</v>
      </c>
      <c r="M423" s="97"/>
      <c r="N423" s="97"/>
      <c r="O423" s="97"/>
      <c r="P423" s="97"/>
      <c r="Q423" s="76"/>
      <c r="R423" s="76" t="s">
        <v>468</v>
      </c>
      <c r="S423" s="76"/>
      <c r="T423" s="76"/>
      <c r="U423" s="253">
        <f t="shared" si="73"/>
        <v>0.5</v>
      </c>
      <c r="V423" s="253">
        <f t="shared" si="73"/>
        <v>0.5</v>
      </c>
      <c r="W423" s="253">
        <f t="shared" si="73"/>
        <v>0.5</v>
      </c>
      <c r="X423" s="253">
        <f t="shared" si="73"/>
        <v>0.5</v>
      </c>
      <c r="Y423" s="253">
        <f t="shared" si="73"/>
        <v>0.5</v>
      </c>
      <c r="Z423" s="253">
        <f t="shared" si="73"/>
        <v>0.5</v>
      </c>
      <c r="AA423" s="253">
        <f t="shared" si="73"/>
        <v>0.5</v>
      </c>
      <c r="AB423" s="253">
        <f t="shared" si="73"/>
        <v>0.5</v>
      </c>
      <c r="AC423" s="76"/>
      <c r="AD423" s="76"/>
      <c r="AE423" s="76"/>
      <c r="AF423" s="97">
        <v>1</v>
      </c>
      <c r="AG423" s="97">
        <v>1</v>
      </c>
      <c r="AH423" s="73"/>
      <c r="AI423" s="57"/>
      <c r="AJ423" s="45"/>
      <c r="AK423" s="45"/>
      <c r="AL423" s="45"/>
    </row>
    <row r="424" spans="1:38" hidden="1" outlineLevel="2" x14ac:dyDescent="0.25">
      <c r="A424" s="45"/>
      <c r="B424" s="54"/>
      <c r="C424" s="47">
        <f t="shared" si="70"/>
        <v>3</v>
      </c>
      <c r="D424" s="73"/>
      <c r="E424" s="70"/>
      <c r="F424" s="70" t="s">
        <v>1044</v>
      </c>
      <c r="G424" s="73"/>
      <c r="H424" s="76" t="s">
        <v>1045</v>
      </c>
      <c r="I424" s="96" t="s">
        <v>510</v>
      </c>
      <c r="J424" s="96"/>
      <c r="K424" s="118">
        <v>0.1</v>
      </c>
      <c r="L424" s="97"/>
      <c r="M424" s="76"/>
      <c r="N424" s="76"/>
      <c r="O424" s="76"/>
      <c r="P424" s="76"/>
      <c r="Q424" s="76"/>
      <c r="R424" s="76"/>
      <c r="S424" s="76"/>
      <c r="T424" s="76"/>
      <c r="U424" s="253">
        <f t="shared" si="73"/>
        <v>0.1</v>
      </c>
      <c r="V424" s="253">
        <f t="shared" si="73"/>
        <v>0.1</v>
      </c>
      <c r="W424" s="253">
        <f t="shared" si="73"/>
        <v>0.1</v>
      </c>
      <c r="X424" s="253">
        <f t="shared" si="73"/>
        <v>0</v>
      </c>
      <c r="Y424" s="253">
        <f t="shared" si="73"/>
        <v>0</v>
      </c>
      <c r="Z424" s="253">
        <f t="shared" si="73"/>
        <v>0</v>
      </c>
      <c r="AA424" s="253">
        <f t="shared" si="73"/>
        <v>0</v>
      </c>
      <c r="AB424" s="253">
        <f t="shared" si="73"/>
        <v>0</v>
      </c>
      <c r="AC424" s="76"/>
      <c r="AD424" s="76"/>
      <c r="AE424" s="76"/>
      <c r="AF424" s="97">
        <v>1</v>
      </c>
      <c r="AG424" s="97">
        <v>1</v>
      </c>
      <c r="AH424" s="73"/>
      <c r="AI424" s="57"/>
      <c r="AJ424" s="45"/>
      <c r="AK424" s="45"/>
      <c r="AL424" s="45"/>
    </row>
    <row r="425" spans="1:38" hidden="1" outlineLevel="2" x14ac:dyDescent="0.25">
      <c r="A425" s="45"/>
      <c r="B425" s="54"/>
      <c r="C425" s="47">
        <f t="shared" si="70"/>
        <v>3</v>
      </c>
      <c r="D425" s="73"/>
      <c r="E425" s="70"/>
      <c r="F425" s="70" t="s">
        <v>1046</v>
      </c>
      <c r="G425" s="73"/>
      <c r="H425" s="76" t="s">
        <v>1047</v>
      </c>
      <c r="I425" s="96" t="s">
        <v>510</v>
      </c>
      <c r="J425" s="96"/>
      <c r="K425" s="118">
        <v>0.03</v>
      </c>
      <c r="L425" s="97"/>
      <c r="M425" s="76"/>
      <c r="N425" s="76"/>
      <c r="O425" s="76"/>
      <c r="P425" s="76"/>
      <c r="Q425" s="76"/>
      <c r="R425" s="76"/>
      <c r="S425" s="76"/>
      <c r="T425" s="76"/>
      <c r="U425" s="253">
        <f t="shared" si="73"/>
        <v>0.03</v>
      </c>
      <c r="V425" s="253">
        <f t="shared" si="73"/>
        <v>0.03</v>
      </c>
      <c r="W425" s="253">
        <f t="shared" si="73"/>
        <v>0.03</v>
      </c>
      <c r="X425" s="253">
        <f t="shared" si="73"/>
        <v>0</v>
      </c>
      <c r="Y425" s="253">
        <f t="shared" si="73"/>
        <v>0</v>
      </c>
      <c r="Z425" s="253">
        <f t="shared" si="73"/>
        <v>0</v>
      </c>
      <c r="AA425" s="253">
        <f t="shared" si="73"/>
        <v>0</v>
      </c>
      <c r="AB425" s="253">
        <f t="shared" si="73"/>
        <v>0</v>
      </c>
      <c r="AC425" s="76"/>
      <c r="AD425" s="76"/>
      <c r="AE425" s="76"/>
      <c r="AF425" s="97">
        <v>1</v>
      </c>
      <c r="AG425" s="97">
        <v>1</v>
      </c>
      <c r="AH425" s="73"/>
      <c r="AI425" s="57"/>
      <c r="AJ425" s="45"/>
      <c r="AK425" s="45"/>
      <c r="AL425" s="45"/>
    </row>
    <row r="426" spans="1:38" hidden="1" outlineLevel="2" x14ac:dyDescent="0.25">
      <c r="A426" s="45"/>
      <c r="B426" s="54"/>
      <c r="C426" s="47">
        <f t="shared" si="70"/>
        <v>3</v>
      </c>
      <c r="D426" s="73"/>
      <c r="E426" s="70"/>
      <c r="F426" s="70" t="s">
        <v>1048</v>
      </c>
      <c r="G426" s="73"/>
      <c r="H426" s="76" t="s">
        <v>1049</v>
      </c>
      <c r="I426" s="96" t="s">
        <v>510</v>
      </c>
      <c r="J426" s="96"/>
      <c r="K426" s="118">
        <v>0.01</v>
      </c>
      <c r="L426" s="97"/>
      <c r="M426" s="76"/>
      <c r="N426" s="76"/>
      <c r="O426" s="76"/>
      <c r="P426" s="76"/>
      <c r="Q426" s="76"/>
      <c r="R426" s="76"/>
      <c r="S426" s="76"/>
      <c r="T426" s="76"/>
      <c r="U426" s="253">
        <f t="shared" si="73"/>
        <v>0.01</v>
      </c>
      <c r="V426" s="253">
        <f t="shared" si="73"/>
        <v>0.01</v>
      </c>
      <c r="W426" s="253">
        <f t="shared" si="73"/>
        <v>0.01</v>
      </c>
      <c r="X426" s="253">
        <f t="shared" si="73"/>
        <v>0</v>
      </c>
      <c r="Y426" s="253">
        <f t="shared" si="73"/>
        <v>0</v>
      </c>
      <c r="Z426" s="253">
        <f t="shared" si="73"/>
        <v>0</v>
      </c>
      <c r="AA426" s="253">
        <f t="shared" si="73"/>
        <v>0</v>
      </c>
      <c r="AB426" s="253">
        <f t="shared" si="73"/>
        <v>0</v>
      </c>
      <c r="AC426" s="76"/>
      <c r="AD426" s="76"/>
      <c r="AE426" s="76"/>
      <c r="AF426" s="97">
        <v>1</v>
      </c>
      <c r="AG426" s="97">
        <v>1</v>
      </c>
      <c r="AH426" s="73"/>
      <c r="AI426" s="57"/>
      <c r="AJ426" s="45"/>
      <c r="AK426" s="45"/>
      <c r="AL426" s="45"/>
    </row>
    <row r="427" spans="1:38" hidden="1" outlineLevel="2" x14ac:dyDescent="0.25">
      <c r="A427" s="45"/>
      <c r="B427" s="54"/>
      <c r="C427" s="47">
        <f t="shared" si="70"/>
        <v>3</v>
      </c>
      <c r="D427" s="73"/>
      <c r="E427" s="70"/>
      <c r="F427" s="70" t="s">
        <v>1050</v>
      </c>
      <c r="G427" s="73"/>
      <c r="H427" s="76" t="s">
        <v>1051</v>
      </c>
      <c r="I427" s="96" t="s">
        <v>510</v>
      </c>
      <c r="J427" s="96"/>
      <c r="K427" s="118">
        <v>0</v>
      </c>
      <c r="L427" s="97"/>
      <c r="M427" s="76"/>
      <c r="N427" s="76"/>
      <c r="O427" s="76"/>
      <c r="P427" s="76"/>
      <c r="Q427" s="76"/>
      <c r="R427" s="76"/>
      <c r="S427" s="76"/>
      <c r="T427" s="76"/>
      <c r="U427" s="253">
        <f t="shared" si="73"/>
        <v>0</v>
      </c>
      <c r="V427" s="253">
        <f t="shared" si="73"/>
        <v>0</v>
      </c>
      <c r="W427" s="253">
        <f t="shared" si="73"/>
        <v>0</v>
      </c>
      <c r="X427" s="253">
        <f t="shared" si="73"/>
        <v>0</v>
      </c>
      <c r="Y427" s="253">
        <f t="shared" si="73"/>
        <v>0</v>
      </c>
      <c r="Z427" s="253">
        <f t="shared" si="73"/>
        <v>0</v>
      </c>
      <c r="AA427" s="253">
        <f t="shared" si="73"/>
        <v>0</v>
      </c>
      <c r="AB427" s="253">
        <f t="shared" si="73"/>
        <v>0</v>
      </c>
      <c r="AC427" s="76"/>
      <c r="AD427" s="76"/>
      <c r="AE427" s="76"/>
      <c r="AF427" s="97">
        <v>1</v>
      </c>
      <c r="AG427" s="97">
        <v>1</v>
      </c>
      <c r="AH427" s="73"/>
      <c r="AI427" s="57"/>
      <c r="AJ427" s="45"/>
      <c r="AK427" s="45"/>
      <c r="AL427" s="45"/>
    </row>
    <row r="428" spans="1:38" hidden="1" outlineLevel="2" x14ac:dyDescent="0.25">
      <c r="A428" s="45"/>
      <c r="B428" s="54"/>
      <c r="C428" s="47">
        <f t="shared" si="70"/>
        <v>3</v>
      </c>
      <c r="D428" s="73"/>
      <c r="E428" s="70"/>
      <c r="F428" s="70" t="s">
        <v>2241</v>
      </c>
      <c r="G428" s="73"/>
      <c r="H428" s="76" t="s">
        <v>2246</v>
      </c>
      <c r="I428" s="96" t="s">
        <v>2249</v>
      </c>
      <c r="J428" s="96"/>
      <c r="K428" s="76"/>
      <c r="L428" s="76"/>
      <c r="M428" s="76"/>
      <c r="N428" s="76"/>
      <c r="O428" s="76"/>
      <c r="P428" s="76"/>
      <c r="Q428" s="76"/>
      <c r="R428" s="76"/>
      <c r="S428" s="76"/>
      <c r="T428" s="76"/>
      <c r="U428" s="97">
        <f>0.1/365</f>
        <v>2.7397260273972606E-4</v>
      </c>
      <c r="V428" s="97">
        <f t="shared" ref="V428:AB428" si="74">0.1/365</f>
        <v>2.7397260273972606E-4</v>
      </c>
      <c r="W428" s="97">
        <f t="shared" si="74"/>
        <v>2.7397260273972606E-4</v>
      </c>
      <c r="X428" s="97">
        <f t="shared" si="74"/>
        <v>2.7397260273972606E-4</v>
      </c>
      <c r="Y428" s="97">
        <f t="shared" si="74"/>
        <v>2.7397260273972606E-4</v>
      </c>
      <c r="Z428" s="97">
        <f t="shared" si="74"/>
        <v>2.7397260273972606E-4</v>
      </c>
      <c r="AA428" s="97">
        <f t="shared" si="74"/>
        <v>2.7397260273972606E-4</v>
      </c>
      <c r="AB428" s="97">
        <f t="shared" si="74"/>
        <v>2.7397260273972606E-4</v>
      </c>
      <c r="AC428" s="76"/>
      <c r="AD428" s="97" t="s">
        <v>1035</v>
      </c>
      <c r="AE428" s="76"/>
      <c r="AF428" s="97">
        <v>1</v>
      </c>
      <c r="AG428" s="97">
        <v>1</v>
      </c>
      <c r="AH428" s="73"/>
      <c r="AI428" s="57"/>
      <c r="AJ428" s="45"/>
      <c r="AK428" s="45"/>
      <c r="AL428" s="45"/>
    </row>
    <row r="429" spans="1:38" hidden="1" outlineLevel="2" x14ac:dyDescent="0.25">
      <c r="A429" s="45"/>
      <c r="B429" s="54"/>
      <c r="C429" s="47">
        <f t="shared" si="70"/>
        <v>3</v>
      </c>
      <c r="D429" s="73"/>
      <c r="E429" s="70"/>
      <c r="F429" s="70" t="s">
        <v>2242</v>
      </c>
      <c r="G429" s="73"/>
      <c r="H429" s="76" t="s">
        <v>2250</v>
      </c>
      <c r="I429" s="96" t="s">
        <v>510</v>
      </c>
      <c r="J429" s="96"/>
      <c r="K429" s="76"/>
      <c r="L429" s="76"/>
      <c r="M429" s="76"/>
      <c r="N429" s="76"/>
      <c r="O429" s="76"/>
      <c r="P429" s="76"/>
      <c r="Q429" s="76"/>
      <c r="R429" s="76"/>
      <c r="S429" s="76"/>
      <c r="T429" s="76"/>
      <c r="U429" s="97">
        <v>0.8</v>
      </c>
      <c r="V429" s="97">
        <v>0.8</v>
      </c>
      <c r="W429" s="97">
        <v>0.8</v>
      </c>
      <c r="X429" s="97">
        <v>0.8</v>
      </c>
      <c r="Y429" s="97">
        <v>0.8</v>
      </c>
      <c r="Z429" s="97">
        <v>0.8</v>
      </c>
      <c r="AA429" s="97">
        <v>0.8</v>
      </c>
      <c r="AB429" s="97">
        <v>0.8</v>
      </c>
      <c r="AC429" s="76"/>
      <c r="AD429" s="97" t="s">
        <v>468</v>
      </c>
      <c r="AE429" s="76"/>
      <c r="AF429" s="97">
        <v>1</v>
      </c>
      <c r="AG429" s="97">
        <v>1</v>
      </c>
      <c r="AH429" s="73"/>
      <c r="AI429" s="57"/>
      <c r="AJ429" s="45"/>
      <c r="AK429" s="45"/>
      <c r="AL429" s="45"/>
    </row>
    <row r="430" spans="1:38" hidden="1" outlineLevel="2" x14ac:dyDescent="0.25">
      <c r="A430" s="45"/>
      <c r="B430" s="54"/>
      <c r="C430" s="47">
        <f t="shared" si="70"/>
        <v>3</v>
      </c>
      <c r="D430" s="73"/>
      <c r="E430" s="70"/>
      <c r="F430" s="70" t="s">
        <v>2243</v>
      </c>
      <c r="G430" s="73"/>
      <c r="H430" s="76" t="s">
        <v>2247</v>
      </c>
      <c r="I430" s="96" t="s">
        <v>510</v>
      </c>
      <c r="J430" s="96"/>
      <c r="K430" s="76"/>
      <c r="L430" s="76"/>
      <c r="M430" s="76"/>
      <c r="N430" s="76"/>
      <c r="O430" s="76"/>
      <c r="P430" s="76"/>
      <c r="Q430" s="76"/>
      <c r="R430" s="76"/>
      <c r="S430" s="76"/>
      <c r="T430" s="76"/>
      <c r="U430" s="97">
        <v>0.9</v>
      </c>
      <c r="V430" s="97">
        <v>0.9</v>
      </c>
      <c r="W430" s="97">
        <v>0.9</v>
      </c>
      <c r="X430" s="97">
        <v>0.9</v>
      </c>
      <c r="Y430" s="97">
        <v>0.9</v>
      </c>
      <c r="Z430" s="97">
        <v>0.9</v>
      </c>
      <c r="AA430" s="97">
        <v>0.9</v>
      </c>
      <c r="AB430" s="97">
        <v>0.9</v>
      </c>
      <c r="AC430" s="76"/>
      <c r="AD430" s="97" t="s">
        <v>468</v>
      </c>
      <c r="AE430" s="76"/>
      <c r="AF430" s="97">
        <v>1</v>
      </c>
      <c r="AG430" s="97">
        <v>1</v>
      </c>
      <c r="AH430" s="73"/>
      <c r="AI430" s="57"/>
      <c r="AJ430" s="45"/>
      <c r="AK430" s="45"/>
      <c r="AL430" s="45"/>
    </row>
    <row r="431" spans="1:38" hidden="1" outlineLevel="2" x14ac:dyDescent="0.25">
      <c r="A431" s="45"/>
      <c r="B431" s="54"/>
      <c r="C431" s="47">
        <f t="shared" si="70"/>
        <v>3</v>
      </c>
      <c r="D431" s="73"/>
      <c r="E431" s="70"/>
      <c r="F431" s="70" t="s">
        <v>2244</v>
      </c>
      <c r="G431" s="73"/>
      <c r="H431" s="76" t="s">
        <v>2251</v>
      </c>
      <c r="I431" s="96" t="s">
        <v>2252</v>
      </c>
      <c r="J431" s="96"/>
      <c r="K431" s="76"/>
      <c r="L431" s="76"/>
      <c r="M431" s="76"/>
      <c r="N431" s="76"/>
      <c r="O431" s="76"/>
      <c r="P431" s="76"/>
      <c r="Q431" s="76"/>
      <c r="R431" s="76"/>
      <c r="S431" s="76"/>
      <c r="T431" s="76"/>
      <c r="U431" s="97">
        <v>-0.1</v>
      </c>
      <c r="V431" s="97">
        <v>-0.1</v>
      </c>
      <c r="W431" s="97">
        <v>-0.1</v>
      </c>
      <c r="X431" s="97">
        <v>-0.1</v>
      </c>
      <c r="Y431" s="97">
        <v>-0.1</v>
      </c>
      <c r="Z431" s="97">
        <v>-0.1</v>
      </c>
      <c r="AA431" s="97">
        <v>-0.1</v>
      </c>
      <c r="AB431" s="97">
        <v>-0.1</v>
      </c>
      <c r="AC431" s="76"/>
      <c r="AD431" s="97" t="s">
        <v>468</v>
      </c>
      <c r="AE431" s="76"/>
      <c r="AF431" s="97">
        <v>1</v>
      </c>
      <c r="AG431" s="97">
        <v>1</v>
      </c>
      <c r="AH431" s="73"/>
      <c r="AI431" s="57"/>
      <c r="AJ431" s="45"/>
      <c r="AK431" s="45"/>
      <c r="AL431" s="45"/>
    </row>
    <row r="432" spans="1:38" hidden="1" outlineLevel="2" x14ac:dyDescent="0.25">
      <c r="A432" s="45"/>
      <c r="B432" s="54"/>
      <c r="C432" s="47">
        <f t="shared" si="70"/>
        <v>3</v>
      </c>
      <c r="D432" s="73"/>
      <c r="E432" s="70"/>
      <c r="F432" s="70" t="s">
        <v>2245</v>
      </c>
      <c r="G432" s="73"/>
      <c r="H432" s="76" t="s">
        <v>2248</v>
      </c>
      <c r="I432" s="96" t="s">
        <v>2252</v>
      </c>
      <c r="J432" s="96"/>
      <c r="K432" s="76"/>
      <c r="L432" s="76"/>
      <c r="M432" s="76"/>
      <c r="N432" s="76"/>
      <c r="O432" s="76"/>
      <c r="P432" s="76"/>
      <c r="Q432" s="76"/>
      <c r="R432" s="76"/>
      <c r="S432" s="76"/>
      <c r="T432" s="76"/>
      <c r="U432" s="97">
        <v>-0.03</v>
      </c>
      <c r="V432" s="97">
        <v>-0.03</v>
      </c>
      <c r="W432" s="97">
        <v>-0.03</v>
      </c>
      <c r="X432" s="97">
        <v>-0.03</v>
      </c>
      <c r="Y432" s="97">
        <v>-0.03</v>
      </c>
      <c r="Z432" s="97">
        <v>-0.03</v>
      </c>
      <c r="AA432" s="97">
        <v>-0.03</v>
      </c>
      <c r="AB432" s="97">
        <v>-0.03</v>
      </c>
      <c r="AC432" s="76"/>
      <c r="AD432" s="97" t="s">
        <v>468</v>
      </c>
      <c r="AE432" s="76"/>
      <c r="AF432" s="97">
        <v>1</v>
      </c>
      <c r="AG432" s="97">
        <v>1</v>
      </c>
      <c r="AH432" s="73"/>
      <c r="AI432" s="57"/>
      <c r="AJ432" s="45"/>
      <c r="AK432" s="45"/>
      <c r="AL432" s="45"/>
    </row>
    <row r="433" spans="1:38" outlineLevel="1" collapsed="1" x14ac:dyDescent="0.25">
      <c r="A433" s="45"/>
      <c r="B433" s="54"/>
      <c r="C433" s="47">
        <f>INT($C$29)+1</f>
        <v>2</v>
      </c>
      <c r="D433" s="73"/>
      <c r="E433" s="70"/>
      <c r="F433" s="256" t="s">
        <v>1052</v>
      </c>
      <c r="G433" s="73"/>
      <c r="H433" s="246" t="s">
        <v>1053</v>
      </c>
      <c r="I433" s="129"/>
      <c r="J433" s="129" t="s">
        <v>1054</v>
      </c>
      <c r="K433" s="76"/>
      <c r="L433" s="76"/>
      <c r="M433" s="76"/>
      <c r="N433" s="76"/>
      <c r="O433" s="76"/>
      <c r="P433" s="76"/>
      <c r="Q433" s="76"/>
      <c r="R433" s="76"/>
      <c r="S433" s="76"/>
      <c r="T433" s="76"/>
      <c r="U433" s="79">
        <v>24</v>
      </c>
      <c r="V433" s="79">
        <v>8</v>
      </c>
      <c r="W433" s="79">
        <v>-7</v>
      </c>
      <c r="X433" s="76"/>
      <c r="Y433" s="76"/>
      <c r="Z433" s="76"/>
      <c r="AA433" s="76"/>
      <c r="AB433" s="76"/>
      <c r="AC433" s="76"/>
      <c r="AD433" s="76"/>
      <c r="AE433" s="76"/>
      <c r="AF433" s="76"/>
      <c r="AG433" s="76"/>
      <c r="AH433" s="73"/>
      <c r="AI433" s="57"/>
      <c r="AJ433" s="45"/>
      <c r="AK433" s="45"/>
      <c r="AL433" s="45"/>
    </row>
    <row r="434" spans="1:38" hidden="1" outlineLevel="3" x14ac:dyDescent="0.25">
      <c r="A434" s="45"/>
      <c r="B434" s="54"/>
      <c r="C434" s="47">
        <f t="shared" ref="C434:C497" si="75">INT($C$29)+2</f>
        <v>3</v>
      </c>
      <c r="D434" s="73"/>
      <c r="E434" s="70"/>
      <c r="F434" s="70" t="s">
        <v>1055</v>
      </c>
      <c r="G434" s="73"/>
      <c r="H434" s="76" t="s">
        <v>612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1056</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1057</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1058</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5"/>
        <v>3</v>
      </c>
      <c r="D438" s="73"/>
      <c r="E438" s="70"/>
      <c r="F438" s="70" t="s">
        <v>1059</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1060</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1061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1062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1063</v>
      </c>
      <c r="G442" s="73"/>
      <c r="H442" s="76" t="s">
        <v>612</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1064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1065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1066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1067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1068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1069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1070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2" x14ac:dyDescent="0.25">
      <c r="A450" s="45"/>
      <c r="B450" s="54"/>
      <c r="C450" s="47">
        <f t="shared" si="75"/>
        <v>3</v>
      </c>
      <c r="D450" s="73"/>
      <c r="E450" s="70"/>
      <c r="F450" s="70" t="s">
        <v>1071</v>
      </c>
      <c r="G450" s="73"/>
      <c r="H450" s="76" t="s">
        <v>2276</v>
      </c>
      <c r="I450" s="96"/>
      <c r="J450" s="96"/>
      <c r="K450" s="76"/>
      <c r="L450" s="76"/>
      <c r="M450" s="76"/>
      <c r="N450" s="76"/>
      <c r="O450" s="76"/>
      <c r="P450" s="76"/>
      <c r="Q450" s="76"/>
      <c r="R450" s="76"/>
      <c r="S450" s="76"/>
      <c r="T450" s="76"/>
      <c r="U450" s="331">
        <v>0</v>
      </c>
      <c r="V450" s="331">
        <v>0</v>
      </c>
      <c r="W450" s="331">
        <v>0</v>
      </c>
      <c r="X450" s="331">
        <v>0</v>
      </c>
      <c r="Y450" s="331">
        <v>0</v>
      </c>
      <c r="Z450" s="331">
        <v>0</v>
      </c>
      <c r="AA450" s="331">
        <v>0</v>
      </c>
      <c r="AB450" s="331">
        <v>0</v>
      </c>
      <c r="AC450" s="76"/>
      <c r="AD450" s="76"/>
      <c r="AE450" s="76"/>
      <c r="AF450" s="76">
        <v>1</v>
      </c>
      <c r="AG450" s="76">
        <v>1</v>
      </c>
      <c r="AH450" s="73"/>
      <c r="AI450" s="57"/>
      <c r="AJ450" s="45"/>
      <c r="AK450" s="45"/>
      <c r="AL450" s="45"/>
    </row>
    <row r="451" spans="1:38" hidden="1" outlineLevel="2" x14ac:dyDescent="0.25">
      <c r="A451" s="45"/>
      <c r="B451" s="54"/>
      <c r="C451" s="47">
        <f t="shared" si="75"/>
        <v>3</v>
      </c>
      <c r="D451" s="73"/>
      <c r="E451" s="70"/>
      <c r="F451" s="70" t="s">
        <v>1072</v>
      </c>
      <c r="G451" s="73"/>
      <c r="H451" s="76" t="s">
        <v>2605</v>
      </c>
      <c r="I451" s="96"/>
      <c r="J451" s="96"/>
      <c r="K451" s="76"/>
      <c r="L451" s="76"/>
      <c r="M451" s="76"/>
      <c r="N451" s="76"/>
      <c r="O451" s="76"/>
      <c r="P451" s="76"/>
      <c r="Q451" s="76"/>
      <c r="R451" s="76"/>
      <c r="S451" s="76"/>
      <c r="T451" s="76"/>
      <c r="U451" s="118">
        <v>0.33</v>
      </c>
      <c r="V451" s="118">
        <v>0.33</v>
      </c>
      <c r="W451" s="118">
        <v>0.33</v>
      </c>
      <c r="X451" s="118">
        <v>0.33</v>
      </c>
      <c r="Y451" s="118">
        <v>0.33</v>
      </c>
      <c r="Z451" s="118">
        <v>0.33</v>
      </c>
      <c r="AA451" s="118">
        <v>0.33</v>
      </c>
      <c r="AB451" s="118">
        <v>0.33</v>
      </c>
      <c r="AC451" s="76"/>
      <c r="AD451" s="97" t="s">
        <v>2283</v>
      </c>
      <c r="AE451" s="76"/>
      <c r="AF451" s="97">
        <v>1</v>
      </c>
      <c r="AG451" s="97">
        <v>1</v>
      </c>
      <c r="AH451" s="73"/>
      <c r="AI451" s="57"/>
      <c r="AJ451" s="45"/>
      <c r="AK451" s="45"/>
      <c r="AL451" s="45"/>
    </row>
    <row r="452" spans="1:38" hidden="1" outlineLevel="2" x14ac:dyDescent="0.25">
      <c r="A452" s="45"/>
      <c r="B452" s="54"/>
      <c r="C452" s="47">
        <f t="shared" si="75"/>
        <v>3</v>
      </c>
      <c r="D452" s="73"/>
      <c r="E452" s="70"/>
      <c r="F452" s="70" t="s">
        <v>1073</v>
      </c>
      <c r="G452" s="73"/>
      <c r="H452" s="76" t="s">
        <v>2277</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76"/>
      <c r="AE452" s="76"/>
      <c r="AF452" s="97">
        <v>1</v>
      </c>
      <c r="AG452" s="97">
        <v>1</v>
      </c>
      <c r="AH452" s="73"/>
      <c r="AI452" s="57"/>
      <c r="AJ452" s="45"/>
      <c r="AK452" s="45"/>
      <c r="AL452" s="45"/>
    </row>
    <row r="453" spans="1:38" hidden="1" outlineLevel="2" x14ac:dyDescent="0.25">
      <c r="A453" s="45"/>
      <c r="B453" s="54"/>
      <c r="C453" s="47">
        <f t="shared" si="75"/>
        <v>3</v>
      </c>
      <c r="D453" s="73"/>
      <c r="E453" s="70"/>
      <c r="F453" s="70" t="s">
        <v>1074</v>
      </c>
      <c r="G453" s="73"/>
      <c r="H453" s="76" t="s">
        <v>2278</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hidden="1" outlineLevel="2" x14ac:dyDescent="0.25">
      <c r="A454" s="45"/>
      <c r="B454" s="54"/>
      <c r="C454" s="47">
        <f t="shared" si="75"/>
        <v>3</v>
      </c>
      <c r="D454" s="73"/>
      <c r="E454" s="70"/>
      <c r="F454" s="70" t="s">
        <v>1075</v>
      </c>
      <c r="G454" s="73"/>
      <c r="H454" s="76" t="s">
        <v>2279</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76"/>
      <c r="AD454" s="76"/>
      <c r="AE454" s="76"/>
      <c r="AF454" s="97">
        <v>1</v>
      </c>
      <c r="AG454" s="97">
        <v>1</v>
      </c>
      <c r="AH454" s="73"/>
      <c r="AI454" s="57"/>
      <c r="AJ454" s="45"/>
      <c r="AK454" s="45"/>
      <c r="AL454" s="45"/>
    </row>
    <row r="455" spans="1:38" hidden="1" outlineLevel="2" x14ac:dyDescent="0.25">
      <c r="A455" s="45"/>
      <c r="B455" s="54"/>
      <c r="C455" s="47">
        <f t="shared" si="75"/>
        <v>3</v>
      </c>
      <c r="D455" s="73"/>
      <c r="E455" s="70"/>
      <c r="F455" s="70" t="s">
        <v>1076</v>
      </c>
      <c r="G455" s="73"/>
      <c r="H455" s="76" t="s">
        <v>2280</v>
      </c>
      <c r="I455" s="96"/>
      <c r="J455" s="96"/>
      <c r="K455" s="76"/>
      <c r="L455" s="76"/>
      <c r="M455" s="76"/>
      <c r="N455" s="76"/>
      <c r="O455" s="76"/>
      <c r="P455" s="76"/>
      <c r="Q455" s="76"/>
      <c r="R455" s="76"/>
      <c r="S455" s="76"/>
      <c r="T455" s="76"/>
      <c r="U455" s="261">
        <f t="shared" ref="U455:AB455" si="76">U454</f>
        <v>0.33</v>
      </c>
      <c r="V455" s="261">
        <f t="shared" si="76"/>
        <v>0.33</v>
      </c>
      <c r="W455" s="261">
        <f t="shared" si="76"/>
        <v>0.33</v>
      </c>
      <c r="X455" s="261">
        <f t="shared" si="76"/>
        <v>0.33</v>
      </c>
      <c r="Y455" s="261">
        <f t="shared" si="76"/>
        <v>0.33</v>
      </c>
      <c r="Z455" s="261">
        <f t="shared" si="76"/>
        <v>0.33</v>
      </c>
      <c r="AA455" s="261">
        <f t="shared" si="76"/>
        <v>0.33</v>
      </c>
      <c r="AB455" s="261">
        <f t="shared" si="76"/>
        <v>0.33</v>
      </c>
      <c r="AC455" s="76"/>
      <c r="AD455" s="76"/>
      <c r="AE455" s="76"/>
      <c r="AF455" s="76">
        <v>1</v>
      </c>
      <c r="AG455" s="76">
        <v>1</v>
      </c>
      <c r="AH455" s="73"/>
      <c r="AI455" s="57"/>
      <c r="AJ455" s="45"/>
      <c r="AK455" s="45"/>
      <c r="AL455" s="45"/>
    </row>
    <row r="456" spans="1:38" hidden="1" outlineLevel="2" x14ac:dyDescent="0.25">
      <c r="A456" s="45"/>
      <c r="B456" s="54"/>
      <c r="C456" s="47">
        <f t="shared" si="75"/>
        <v>3</v>
      </c>
      <c r="D456" s="73"/>
      <c r="E456" s="70"/>
      <c r="F456" s="70" t="s">
        <v>1077</v>
      </c>
      <c r="G456" s="73"/>
      <c r="H456" s="76" t="s">
        <v>2281</v>
      </c>
      <c r="I456" s="96"/>
      <c r="J456" s="96"/>
      <c r="K456" s="76"/>
      <c r="L456" s="76"/>
      <c r="M456" s="76"/>
      <c r="N456" s="76"/>
      <c r="O456" s="76"/>
      <c r="P456" s="76"/>
      <c r="Q456" s="76"/>
      <c r="R456" s="76"/>
      <c r="S456" s="76"/>
      <c r="T456" s="76"/>
      <c r="U456" s="261">
        <f t="shared" ref="U456:AB456" si="77">U455</f>
        <v>0.33</v>
      </c>
      <c r="V456" s="261">
        <f t="shared" si="77"/>
        <v>0.33</v>
      </c>
      <c r="W456" s="261">
        <f t="shared" si="77"/>
        <v>0.33</v>
      </c>
      <c r="X456" s="261">
        <f t="shared" si="77"/>
        <v>0.33</v>
      </c>
      <c r="Y456" s="261">
        <f t="shared" si="77"/>
        <v>0.33</v>
      </c>
      <c r="Z456" s="261">
        <f t="shared" si="77"/>
        <v>0.33</v>
      </c>
      <c r="AA456" s="261">
        <f t="shared" si="77"/>
        <v>0.33</v>
      </c>
      <c r="AB456" s="261">
        <f t="shared" si="77"/>
        <v>0.33</v>
      </c>
      <c r="AC456" s="76"/>
      <c r="AD456" s="76"/>
      <c r="AE456" s="76"/>
      <c r="AF456" s="76">
        <v>1</v>
      </c>
      <c r="AG456" s="76">
        <v>1</v>
      </c>
      <c r="AH456" s="73"/>
      <c r="AI456" s="57"/>
      <c r="AJ456" s="45"/>
      <c r="AK456" s="45"/>
      <c r="AL456" s="45"/>
    </row>
    <row r="457" spans="1:38" hidden="1" outlineLevel="2" x14ac:dyDescent="0.25">
      <c r="A457" s="45"/>
      <c r="B457" s="54"/>
      <c r="C457" s="47">
        <f t="shared" si="75"/>
        <v>3</v>
      </c>
      <c r="D457" s="73"/>
      <c r="E457" s="70"/>
      <c r="F457" s="70" t="s">
        <v>1078</v>
      </c>
      <c r="G457" s="73"/>
      <c r="H457" s="76" t="s">
        <v>2282</v>
      </c>
      <c r="I457" s="96"/>
      <c r="J457" s="96"/>
      <c r="K457" s="76"/>
      <c r="L457" s="76"/>
      <c r="M457" s="76"/>
      <c r="N457" s="76"/>
      <c r="O457" s="76"/>
      <c r="P457" s="76"/>
      <c r="Q457" s="76"/>
      <c r="R457" s="76"/>
      <c r="S457" s="76"/>
      <c r="T457" s="76"/>
      <c r="U457" s="261">
        <f t="shared" ref="U457:AB457" si="78">U456</f>
        <v>0.33</v>
      </c>
      <c r="V457" s="261">
        <f t="shared" si="78"/>
        <v>0.33</v>
      </c>
      <c r="W457" s="261">
        <f t="shared" si="78"/>
        <v>0.33</v>
      </c>
      <c r="X457" s="261">
        <f t="shared" si="78"/>
        <v>0.33</v>
      </c>
      <c r="Y457" s="261">
        <f t="shared" si="78"/>
        <v>0.33</v>
      </c>
      <c r="Z457" s="261">
        <f t="shared" si="78"/>
        <v>0.33</v>
      </c>
      <c r="AA457" s="261">
        <f t="shared" si="78"/>
        <v>0.33</v>
      </c>
      <c r="AB457" s="261">
        <f t="shared" si="78"/>
        <v>0.33</v>
      </c>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1079</v>
      </c>
      <c r="G458" s="73"/>
      <c r="H458" s="76" t="s">
        <v>612</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1080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1081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1082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1083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5"/>
        <v>3</v>
      </c>
      <c r="D463" s="73"/>
      <c r="E463" s="70"/>
      <c r="F463" s="70" t="s">
        <v>1084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5"/>
        <v>3</v>
      </c>
      <c r="D464" s="73"/>
      <c r="E464" s="70"/>
      <c r="F464" s="70" t="s">
        <v>1085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5"/>
        <v>3</v>
      </c>
      <c r="D465" s="73"/>
      <c r="E465" s="70"/>
      <c r="F465" s="70" t="s">
        <v>1086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5"/>
        <v>3</v>
      </c>
      <c r="D466" s="73"/>
      <c r="E466" s="70"/>
      <c r="F466" s="70" t="s">
        <v>1087</v>
      </c>
      <c r="G466" s="73"/>
      <c r="H466" s="76" t="s">
        <v>612</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5"/>
        <v>3</v>
      </c>
      <c r="D467" s="73"/>
      <c r="E467" s="70"/>
      <c r="F467" s="70" t="s">
        <v>1088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5"/>
        <v>3</v>
      </c>
      <c r="D468" s="73"/>
      <c r="E468" s="70"/>
      <c r="F468" s="70" t="s">
        <v>1089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5"/>
        <v>3</v>
      </c>
      <c r="D469" s="73"/>
      <c r="E469" s="70"/>
      <c r="F469" s="70" t="s">
        <v>1090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5"/>
        <v>3</v>
      </c>
      <c r="D470" s="73"/>
      <c r="E470" s="70"/>
      <c r="F470" s="70" t="s">
        <v>1091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5"/>
        <v>3</v>
      </c>
      <c r="D471" s="73"/>
      <c r="E471" s="70"/>
      <c r="F471" s="70" t="s">
        <v>1092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5"/>
        <v>3</v>
      </c>
      <c r="D472" s="73"/>
      <c r="E472" s="70"/>
      <c r="F472" s="70" t="s">
        <v>1093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5"/>
        <v>3</v>
      </c>
      <c r="D473" s="73"/>
      <c r="E473" s="70"/>
      <c r="F473" s="70" t="s">
        <v>1094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5"/>
        <v>3</v>
      </c>
      <c r="D474" s="73"/>
      <c r="E474" s="70"/>
      <c r="F474" s="70" t="s">
        <v>1095</v>
      </c>
      <c r="G474" s="73"/>
      <c r="H474" s="76" t="s">
        <v>612</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5"/>
        <v>3</v>
      </c>
      <c r="D475" s="73"/>
      <c r="E475" s="70"/>
      <c r="F475" s="70" t="s">
        <v>1096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5"/>
        <v>3</v>
      </c>
      <c r="D476" s="73"/>
      <c r="E476" s="70"/>
      <c r="F476" s="70" t="s">
        <v>1097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5"/>
        <v>3</v>
      </c>
      <c r="D477" s="73"/>
      <c r="E477" s="70"/>
      <c r="F477" s="70" t="s">
        <v>1098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5"/>
        <v>3</v>
      </c>
      <c r="D478" s="73"/>
      <c r="E478" s="70"/>
      <c r="F478" s="70" t="s">
        <v>1099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5"/>
        <v>3</v>
      </c>
      <c r="D479" s="73"/>
      <c r="E479" s="70"/>
      <c r="F479" s="70" t="s">
        <v>1100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1101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1102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1103</v>
      </c>
      <c r="G482" s="73"/>
      <c r="H482" s="76" t="s">
        <v>612</v>
      </c>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1104</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1105</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1106</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1107</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5"/>
        <v>3</v>
      </c>
      <c r="D487" s="73"/>
      <c r="E487" s="70"/>
      <c r="F487" s="70" t="s">
        <v>1108</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5"/>
        <v>3</v>
      </c>
      <c r="D488" s="73"/>
      <c r="E488" s="70"/>
      <c r="F488" s="70" t="s">
        <v>1109</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75"/>
        <v>3</v>
      </c>
      <c r="D489" s="73"/>
      <c r="E489" s="70"/>
      <c r="F489" s="70" t="s">
        <v>1110</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5"/>
        <v>3</v>
      </c>
      <c r="D490" s="73"/>
      <c r="E490" s="70"/>
      <c r="F490" s="70" t="s">
        <v>1111</v>
      </c>
      <c r="G490" s="73"/>
      <c r="H490" s="76" t="s">
        <v>612</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1112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1113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1114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5"/>
        <v>3</v>
      </c>
      <c r="D494" s="73"/>
      <c r="E494" s="70"/>
      <c r="F494" s="70" t="s">
        <v>1115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1116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1117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5"/>
        <v>3</v>
      </c>
      <c r="D497" s="73"/>
      <c r="E497" s="70"/>
      <c r="F497" s="70" t="s">
        <v>1118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2" x14ac:dyDescent="0.25">
      <c r="A498" s="45"/>
      <c r="B498" s="54"/>
      <c r="C498" s="47">
        <f t="shared" ref="C498:C561" si="79">INT($C$29)+2</f>
        <v>3</v>
      </c>
      <c r="D498" s="73"/>
      <c r="E498" s="70"/>
      <c r="F498" s="70" t="s">
        <v>1119</v>
      </c>
      <c r="G498" s="73"/>
      <c r="H498" s="76" t="s">
        <v>2185</v>
      </c>
      <c r="I498" s="96"/>
      <c r="J498" s="96"/>
      <c r="K498" s="76"/>
      <c r="L498" s="76"/>
      <c r="M498" s="76"/>
      <c r="N498" s="76"/>
      <c r="O498" s="76"/>
      <c r="P498" s="76"/>
      <c r="Q498" s="76"/>
      <c r="R498" s="76"/>
      <c r="S498" s="76"/>
      <c r="T498" s="76"/>
      <c r="U498" s="97">
        <f>-1+0.4</f>
        <v>-0.6</v>
      </c>
      <c r="V498" s="255">
        <f>U498</f>
        <v>-0.6</v>
      </c>
      <c r="W498" s="255">
        <f>V498</f>
        <v>-0.6</v>
      </c>
      <c r="X498" s="255">
        <f>Y498</f>
        <v>-1</v>
      </c>
      <c r="Y498" s="97">
        <v>-1</v>
      </c>
      <c r="Z498" s="255">
        <f>Y498</f>
        <v>-1</v>
      </c>
      <c r="AA498" s="255">
        <f>Z498</f>
        <v>-1</v>
      </c>
      <c r="AB498" s="255">
        <f>AA498</f>
        <v>-1</v>
      </c>
      <c r="AC498" s="76"/>
      <c r="AD498" s="97" t="s">
        <v>2601</v>
      </c>
      <c r="AE498" s="76"/>
      <c r="AF498" s="97">
        <v>1</v>
      </c>
      <c r="AG498" s="97">
        <v>1</v>
      </c>
      <c r="AH498" s="73"/>
      <c r="AI498" s="57"/>
      <c r="AJ498" s="45"/>
      <c r="AK498" s="45"/>
      <c r="AL498" s="45"/>
    </row>
    <row r="499" spans="1:38" hidden="1" outlineLevel="2" x14ac:dyDescent="0.25">
      <c r="A499" s="45"/>
      <c r="B499" s="54"/>
      <c r="C499" s="47">
        <f t="shared" si="79"/>
        <v>3</v>
      </c>
      <c r="D499" s="73"/>
      <c r="E499" s="70"/>
      <c r="F499" s="70" t="s">
        <v>1120</v>
      </c>
      <c r="G499" s="73"/>
      <c r="H499" s="76" t="s">
        <v>2611</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97">
        <v>1</v>
      </c>
      <c r="AG499" s="97">
        <v>1</v>
      </c>
      <c r="AH499" s="73"/>
      <c r="AI499" s="57"/>
      <c r="AJ499" s="45"/>
      <c r="AK499" s="45"/>
      <c r="AL499" s="45"/>
    </row>
    <row r="500" spans="1:38" hidden="1" outlineLevel="2" x14ac:dyDescent="0.25">
      <c r="A500" s="45"/>
      <c r="B500" s="54"/>
      <c r="C500" s="47">
        <f t="shared" si="79"/>
        <v>3</v>
      </c>
      <c r="D500" s="73"/>
      <c r="E500" s="70"/>
      <c r="F500" s="70" t="s">
        <v>1121</v>
      </c>
      <c r="G500" s="73"/>
      <c r="H500" s="76" t="s">
        <v>2612</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97">
        <v>1</v>
      </c>
      <c r="AG500" s="97">
        <v>1</v>
      </c>
      <c r="AH500" s="73"/>
      <c r="AI500" s="57"/>
      <c r="AJ500" s="45"/>
      <c r="AK500" s="45"/>
      <c r="AL500" s="45"/>
    </row>
    <row r="501" spans="1:38" hidden="1" outlineLevel="3" x14ac:dyDescent="0.25">
      <c r="A501" s="45"/>
      <c r="B501" s="54"/>
      <c r="C501" s="47">
        <f t="shared" si="79"/>
        <v>3</v>
      </c>
      <c r="D501" s="73"/>
      <c r="E501" s="70"/>
      <c r="F501" s="70" t="s">
        <v>1122</v>
      </c>
      <c r="G501" s="73"/>
      <c r="H501" s="76" t="s">
        <v>2613</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9"/>
        <v>3</v>
      </c>
      <c r="D502" s="73"/>
      <c r="E502" s="70"/>
      <c r="F502" s="70" t="s">
        <v>1123</v>
      </c>
      <c r="G502" s="73"/>
      <c r="H502" s="76" t="s">
        <v>2614</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9"/>
        <v>3</v>
      </c>
      <c r="D503" s="73"/>
      <c r="E503" s="70"/>
      <c r="F503" s="70" t="s">
        <v>1124</v>
      </c>
      <c r="G503" s="73"/>
      <c r="H503" s="76" t="s">
        <v>2615</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9"/>
        <v>3</v>
      </c>
      <c r="D504" s="73"/>
      <c r="E504" s="70"/>
      <c r="F504" s="70" t="s">
        <v>1125</v>
      </c>
      <c r="G504" s="73"/>
      <c r="H504" s="76" t="s">
        <v>2616</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collapsed="1" x14ac:dyDescent="0.25">
      <c r="A505" s="45"/>
      <c r="B505" s="54"/>
      <c r="C505" s="47">
        <f t="shared" si="79"/>
        <v>3</v>
      </c>
      <c r="D505" s="73"/>
      <c r="E505" s="70"/>
      <c r="F505" s="70" t="s">
        <v>1126</v>
      </c>
      <c r="G505" s="73"/>
      <c r="H505" s="76" t="s">
        <v>2617</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9"/>
        <v>3</v>
      </c>
      <c r="D506" s="73"/>
      <c r="E506" s="70"/>
      <c r="F506" s="70" t="s">
        <v>1127</v>
      </c>
      <c r="G506" s="73"/>
      <c r="H506" s="76" t="s">
        <v>612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9"/>
        <v>3</v>
      </c>
      <c r="D507" s="73"/>
      <c r="E507" s="70"/>
      <c r="F507" s="70" t="s">
        <v>1128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9"/>
        <v>3</v>
      </c>
      <c r="D508" s="73"/>
      <c r="E508" s="70"/>
      <c r="F508" s="70" t="s">
        <v>1129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9"/>
        <v>3</v>
      </c>
      <c r="D509" s="73"/>
      <c r="E509" s="70"/>
      <c r="F509" s="70" t="s">
        <v>1130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9"/>
        <v>3</v>
      </c>
      <c r="D510" s="73"/>
      <c r="E510" s="70"/>
      <c r="F510" s="70" t="s">
        <v>1131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9"/>
        <v>3</v>
      </c>
      <c r="D511" s="73"/>
      <c r="E511" s="70"/>
      <c r="F511" s="70" t="s">
        <v>1132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9"/>
        <v>3</v>
      </c>
      <c r="D512" s="73"/>
      <c r="E512" s="70"/>
      <c r="F512" s="70" t="s">
        <v>1133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9"/>
        <v>3</v>
      </c>
      <c r="D513" s="73"/>
      <c r="E513" s="70"/>
      <c r="F513" s="70" t="s">
        <v>1134</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9"/>
        <v>3</v>
      </c>
      <c r="D514" s="73"/>
      <c r="E514" s="70"/>
      <c r="F514" s="70" t="s">
        <v>1135</v>
      </c>
      <c r="G514" s="73"/>
      <c r="H514" s="76" t="s">
        <v>612</v>
      </c>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9"/>
        <v>3</v>
      </c>
      <c r="D515" s="73"/>
      <c r="E515" s="70"/>
      <c r="F515" s="70" t="s">
        <v>1136</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9"/>
        <v>3</v>
      </c>
      <c r="D516" s="73"/>
      <c r="E516" s="70"/>
      <c r="F516" s="70" t="s">
        <v>1137</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9"/>
        <v>3</v>
      </c>
      <c r="D517" s="73"/>
      <c r="E517" s="70"/>
      <c r="F517" s="70" t="s">
        <v>1138</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9"/>
        <v>3</v>
      </c>
      <c r="D518" s="73"/>
      <c r="E518" s="70"/>
      <c r="F518" s="70" t="s">
        <v>1139</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79"/>
        <v>3</v>
      </c>
      <c r="D519" s="73"/>
      <c r="E519" s="70"/>
      <c r="F519" s="70" t="s">
        <v>1140</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79"/>
        <v>3</v>
      </c>
      <c r="D520" s="73"/>
      <c r="E520" s="70"/>
      <c r="F520" s="70" t="s">
        <v>1141</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79"/>
        <v>3</v>
      </c>
      <c r="D521" s="73"/>
      <c r="E521" s="70"/>
      <c r="F521" s="70" t="s">
        <v>1142</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79"/>
        <v>3</v>
      </c>
      <c r="D522" s="73"/>
      <c r="E522" s="70"/>
      <c r="F522" s="70" t="s">
        <v>1143</v>
      </c>
      <c r="G522" s="73"/>
      <c r="H522" s="76" t="s">
        <v>612</v>
      </c>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79"/>
        <v>3</v>
      </c>
      <c r="D523" s="73"/>
      <c r="E523" s="70"/>
      <c r="F523" s="70" t="s">
        <v>1144</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79"/>
        <v>3</v>
      </c>
      <c r="D524" s="73"/>
      <c r="E524" s="70"/>
      <c r="F524" s="70" t="s">
        <v>1145</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79"/>
        <v>3</v>
      </c>
      <c r="D525" s="73"/>
      <c r="E525" s="70"/>
      <c r="F525" s="70" t="s">
        <v>1146</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79"/>
        <v>3</v>
      </c>
      <c r="D526" s="73"/>
      <c r="E526" s="70"/>
      <c r="F526" s="70" t="s">
        <v>1147</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25">
      <c r="A527" s="45"/>
      <c r="B527" s="54"/>
      <c r="C527" s="47">
        <f t="shared" si="79"/>
        <v>3</v>
      </c>
      <c r="D527" s="73"/>
      <c r="E527" s="70"/>
      <c r="F527" s="70" t="s">
        <v>1148</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25">
      <c r="A528" s="45"/>
      <c r="B528" s="54"/>
      <c r="C528" s="47">
        <f t="shared" si="79"/>
        <v>3</v>
      </c>
      <c r="D528" s="73"/>
      <c r="E528" s="70"/>
      <c r="F528" s="70" t="s">
        <v>1149</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3" x14ac:dyDescent="0.25">
      <c r="A529" s="45"/>
      <c r="B529" s="54"/>
      <c r="C529" s="47">
        <f t="shared" si="79"/>
        <v>3</v>
      </c>
      <c r="D529" s="73"/>
      <c r="E529" s="70"/>
      <c r="F529" s="70" t="s">
        <v>1150</v>
      </c>
      <c r="G529" s="73"/>
      <c r="H529" s="76"/>
      <c r="I529" s="96"/>
      <c r="J529" s="96"/>
      <c r="K529" s="76"/>
      <c r="L529" s="76"/>
      <c r="M529" s="76"/>
      <c r="N529" s="76"/>
      <c r="O529" s="76"/>
      <c r="P529" s="76"/>
      <c r="Q529" s="76"/>
      <c r="R529" s="76"/>
      <c r="S529" s="76"/>
      <c r="T529" s="96" t="s">
        <v>1151</v>
      </c>
      <c r="U529" s="76"/>
      <c r="V529" s="76"/>
      <c r="W529" s="76"/>
      <c r="X529" s="76"/>
      <c r="Y529" s="76"/>
      <c r="Z529" s="76"/>
      <c r="AA529" s="76"/>
      <c r="AB529" s="76"/>
      <c r="AC529" s="76"/>
      <c r="AD529" s="76"/>
      <c r="AE529" s="76"/>
      <c r="AF529" s="76">
        <v>1</v>
      </c>
      <c r="AG529" s="76">
        <v>1</v>
      </c>
      <c r="AH529" s="73"/>
      <c r="AI529" s="57"/>
      <c r="AJ529" s="45"/>
      <c r="AK529" s="45"/>
      <c r="AL529" s="45"/>
    </row>
    <row r="530" spans="1:38" hidden="1" outlineLevel="2" x14ac:dyDescent="0.25">
      <c r="A530" s="45"/>
      <c r="B530" s="54"/>
      <c r="C530" s="47">
        <f t="shared" si="79"/>
        <v>3</v>
      </c>
      <c r="D530" s="73"/>
      <c r="E530" s="70"/>
      <c r="F530" s="70" t="s">
        <v>1152</v>
      </c>
      <c r="G530" s="73"/>
      <c r="H530" s="76" t="s">
        <v>1153</v>
      </c>
      <c r="I530" s="96" t="s">
        <v>510</v>
      </c>
      <c r="J530" s="96" t="s">
        <v>1154</v>
      </c>
      <c r="K530" s="76"/>
      <c r="L530" s="76"/>
      <c r="M530" s="76"/>
      <c r="N530" s="76"/>
      <c r="O530" s="76"/>
      <c r="P530" s="76"/>
      <c r="Q530" s="76"/>
      <c r="R530" s="76"/>
      <c r="S530" s="76"/>
      <c r="T530" s="76">
        <v>-0.1</v>
      </c>
      <c r="U530" s="97">
        <v>-0.2</v>
      </c>
      <c r="V530" s="97">
        <v>-0.2</v>
      </c>
      <c r="W530" s="97">
        <v>-0.2</v>
      </c>
      <c r="X530" s="255">
        <f t="shared" ref="X530:AB542" si="80">W530</f>
        <v>-0.2</v>
      </c>
      <c r="Y530" s="255">
        <f t="shared" si="80"/>
        <v>-0.2</v>
      </c>
      <c r="Z530" s="255">
        <f t="shared" si="80"/>
        <v>-0.2</v>
      </c>
      <c r="AA530" s="255">
        <f t="shared" si="80"/>
        <v>-0.2</v>
      </c>
      <c r="AB530" s="255">
        <f t="shared" si="80"/>
        <v>-0.2</v>
      </c>
      <c r="AC530" s="76"/>
      <c r="AD530" s="97" t="s">
        <v>1155</v>
      </c>
      <c r="AE530" s="76"/>
      <c r="AF530" s="97">
        <v>1</v>
      </c>
      <c r="AG530" s="97">
        <v>1</v>
      </c>
      <c r="AH530" s="73"/>
      <c r="AI530" s="57"/>
      <c r="AJ530" s="45"/>
      <c r="AK530" s="45"/>
      <c r="AL530" s="45"/>
    </row>
    <row r="531" spans="1:38" hidden="1" outlineLevel="2" x14ac:dyDescent="0.25">
      <c r="A531" s="45"/>
      <c r="B531" s="54"/>
      <c r="C531" s="47">
        <f t="shared" si="79"/>
        <v>3</v>
      </c>
      <c r="D531" s="73"/>
      <c r="E531" s="70"/>
      <c r="F531" s="70" t="s">
        <v>1156</v>
      </c>
      <c r="G531" s="73"/>
      <c r="H531" s="76" t="s">
        <v>2618</v>
      </c>
      <c r="I531" s="96" t="s">
        <v>510</v>
      </c>
      <c r="J531" s="96" t="s">
        <v>1154</v>
      </c>
      <c r="K531" s="76"/>
      <c r="L531" s="76"/>
      <c r="M531" s="76"/>
      <c r="N531" s="76"/>
      <c r="O531" s="76"/>
      <c r="P531" s="76"/>
      <c r="Q531" s="76"/>
      <c r="R531" s="76"/>
      <c r="S531" s="76"/>
      <c r="T531" s="76">
        <v>0</v>
      </c>
      <c r="U531" s="97">
        <v>-0.1</v>
      </c>
      <c r="V531" s="97">
        <v>-0.1</v>
      </c>
      <c r="W531" s="97">
        <v>-0.1</v>
      </c>
      <c r="X531" s="255">
        <f t="shared" si="80"/>
        <v>-0.1</v>
      </c>
      <c r="Y531" s="255">
        <f t="shared" si="80"/>
        <v>-0.1</v>
      </c>
      <c r="Z531" s="255">
        <f t="shared" si="80"/>
        <v>-0.1</v>
      </c>
      <c r="AA531" s="255">
        <f t="shared" si="80"/>
        <v>-0.1</v>
      </c>
      <c r="AB531" s="255">
        <f t="shared" si="80"/>
        <v>-0.1</v>
      </c>
      <c r="AC531" s="76"/>
      <c r="AD531" s="97" t="s">
        <v>2606</v>
      </c>
      <c r="AE531" s="76"/>
      <c r="AF531" s="97">
        <v>1</v>
      </c>
      <c r="AG531" s="97">
        <v>1</v>
      </c>
      <c r="AH531" s="73"/>
      <c r="AI531" s="57"/>
      <c r="AJ531" s="45"/>
      <c r="AK531" s="45"/>
      <c r="AL531" s="45"/>
    </row>
    <row r="532" spans="1:38" hidden="1" outlineLevel="2" x14ac:dyDescent="0.25">
      <c r="A532" s="45"/>
      <c r="B532" s="54"/>
      <c r="C532" s="47">
        <f t="shared" si="79"/>
        <v>3</v>
      </c>
      <c r="D532" s="73"/>
      <c r="E532" s="70"/>
      <c r="F532" s="70" t="s">
        <v>1157</v>
      </c>
      <c r="G532" s="73"/>
      <c r="H532" s="76" t="s">
        <v>2619</v>
      </c>
      <c r="I532" s="96" t="s">
        <v>510</v>
      </c>
      <c r="J532" s="96" t="s">
        <v>1154</v>
      </c>
      <c r="K532" s="76"/>
      <c r="L532" s="76"/>
      <c r="M532" s="76"/>
      <c r="N532" s="76"/>
      <c r="O532" s="76"/>
      <c r="P532" s="76"/>
      <c r="Q532" s="76"/>
      <c r="R532" s="76"/>
      <c r="S532" s="76"/>
      <c r="T532" s="76">
        <v>-1.4E-2</v>
      </c>
      <c r="U532" s="97">
        <v>0</v>
      </c>
      <c r="V532" s="97">
        <v>0</v>
      </c>
      <c r="W532" s="97">
        <v>0</v>
      </c>
      <c r="X532" s="255">
        <f t="shared" si="80"/>
        <v>0</v>
      </c>
      <c r="Y532" s="255">
        <f t="shared" si="80"/>
        <v>0</v>
      </c>
      <c r="Z532" s="255">
        <f t="shared" si="80"/>
        <v>0</v>
      </c>
      <c r="AA532" s="255">
        <f t="shared" si="80"/>
        <v>0</v>
      </c>
      <c r="AB532" s="255">
        <f t="shared" si="80"/>
        <v>0</v>
      </c>
      <c r="AC532" s="76"/>
      <c r="AD532" s="97"/>
      <c r="AE532" s="76"/>
      <c r="AF532" s="97">
        <v>1</v>
      </c>
      <c r="AG532" s="97">
        <v>1</v>
      </c>
      <c r="AH532" s="73"/>
      <c r="AI532" s="57"/>
      <c r="AJ532" s="45"/>
      <c r="AK532" s="45"/>
      <c r="AL532" s="45"/>
    </row>
    <row r="533" spans="1:38" hidden="1" outlineLevel="2" x14ac:dyDescent="0.25">
      <c r="A533" s="45"/>
      <c r="B533" s="54"/>
      <c r="C533" s="47">
        <f t="shared" si="79"/>
        <v>3</v>
      </c>
      <c r="D533" s="73"/>
      <c r="E533" s="70"/>
      <c r="F533" s="70" t="s">
        <v>1158</v>
      </c>
      <c r="G533" s="73"/>
      <c r="H533" s="76" t="s">
        <v>2620</v>
      </c>
      <c r="I533" s="96" t="s">
        <v>510</v>
      </c>
      <c r="J533" s="96" t="s">
        <v>1154</v>
      </c>
      <c r="K533" s="76"/>
      <c r="L533" s="76"/>
      <c r="M533" s="76"/>
      <c r="N533" s="76"/>
      <c r="O533" s="76"/>
      <c r="P533" s="76"/>
      <c r="Q533" s="76"/>
      <c r="R533" s="76"/>
      <c r="S533" s="76"/>
      <c r="T533" s="76">
        <v>-0.104</v>
      </c>
      <c r="U533" s="97">
        <v>0</v>
      </c>
      <c r="V533" s="97">
        <v>0</v>
      </c>
      <c r="W533" s="97">
        <v>0</v>
      </c>
      <c r="X533" s="255">
        <f t="shared" si="80"/>
        <v>0</v>
      </c>
      <c r="Y533" s="255">
        <f t="shared" si="80"/>
        <v>0</v>
      </c>
      <c r="Z533" s="255">
        <f t="shared" si="80"/>
        <v>0</v>
      </c>
      <c r="AA533" s="255">
        <f t="shared" si="80"/>
        <v>0</v>
      </c>
      <c r="AB533" s="255">
        <f t="shared" si="80"/>
        <v>0</v>
      </c>
      <c r="AC533" s="76"/>
      <c r="AD533" s="97"/>
      <c r="AE533" s="76"/>
      <c r="AF533" s="97">
        <v>1</v>
      </c>
      <c r="AG533" s="97">
        <v>1</v>
      </c>
      <c r="AH533" s="73"/>
      <c r="AI533" s="57"/>
      <c r="AJ533" s="45"/>
      <c r="AK533" s="45"/>
      <c r="AL533" s="45"/>
    </row>
    <row r="534" spans="1:38" hidden="1" outlineLevel="2" x14ac:dyDescent="0.25">
      <c r="A534" s="45"/>
      <c r="B534" s="54"/>
      <c r="C534" s="47">
        <f t="shared" si="79"/>
        <v>3</v>
      </c>
      <c r="D534" s="73"/>
      <c r="E534" s="70"/>
      <c r="F534" s="70" t="s">
        <v>1159</v>
      </c>
      <c r="G534" s="73"/>
      <c r="H534" s="76" t="s">
        <v>2621</v>
      </c>
      <c r="I534" s="96" t="s">
        <v>510</v>
      </c>
      <c r="J534" s="96" t="s">
        <v>1154</v>
      </c>
      <c r="K534" s="76"/>
      <c r="L534" s="76"/>
      <c r="M534" s="76"/>
      <c r="N534" s="76"/>
      <c r="O534" s="76"/>
      <c r="P534" s="76"/>
      <c r="Q534" s="76"/>
      <c r="R534" s="76"/>
      <c r="S534" s="76"/>
      <c r="T534" s="76">
        <v>-0.32100000000000001</v>
      </c>
      <c r="U534" s="97">
        <v>0</v>
      </c>
      <c r="V534" s="97">
        <v>0</v>
      </c>
      <c r="W534" s="97">
        <v>0</v>
      </c>
      <c r="X534" s="255">
        <f t="shared" si="80"/>
        <v>0</v>
      </c>
      <c r="Y534" s="255">
        <f t="shared" si="80"/>
        <v>0</v>
      </c>
      <c r="Z534" s="255">
        <f t="shared" si="80"/>
        <v>0</v>
      </c>
      <c r="AA534" s="255">
        <f t="shared" si="80"/>
        <v>0</v>
      </c>
      <c r="AB534" s="255">
        <f t="shared" si="80"/>
        <v>0</v>
      </c>
      <c r="AC534" s="76"/>
      <c r="AD534" s="97"/>
      <c r="AE534" s="76"/>
      <c r="AF534" s="97">
        <v>1</v>
      </c>
      <c r="AG534" s="97">
        <v>1</v>
      </c>
      <c r="AH534" s="73"/>
      <c r="AI534" s="57"/>
      <c r="AJ534" s="45"/>
      <c r="AK534" s="45"/>
      <c r="AL534" s="45"/>
    </row>
    <row r="535" spans="1:38" hidden="1" outlineLevel="3" x14ac:dyDescent="0.25">
      <c r="A535" s="45"/>
      <c r="B535" s="54"/>
      <c r="C535" s="47">
        <f t="shared" si="79"/>
        <v>3</v>
      </c>
      <c r="D535" s="73"/>
      <c r="E535" s="70"/>
      <c r="F535" s="70" t="s">
        <v>1160</v>
      </c>
      <c r="G535" s="73"/>
      <c r="H535" s="76" t="s">
        <v>2622</v>
      </c>
      <c r="I535" s="96" t="s">
        <v>510</v>
      </c>
      <c r="J535" s="96" t="s">
        <v>1154</v>
      </c>
      <c r="K535" s="76"/>
      <c r="L535" s="76"/>
      <c r="M535" s="76"/>
      <c r="N535" s="76"/>
      <c r="O535" s="76"/>
      <c r="P535" s="76"/>
      <c r="Q535" s="76"/>
      <c r="R535" s="76"/>
      <c r="S535" s="76"/>
      <c r="T535" s="76">
        <v>-0.32100000000000001</v>
      </c>
      <c r="U535" s="261">
        <f>U534</f>
        <v>0</v>
      </c>
      <c r="V535" s="261">
        <f>V534</f>
        <v>0</v>
      </c>
      <c r="W535" s="261">
        <f>W534</f>
        <v>0</v>
      </c>
      <c r="X535" s="261">
        <f t="shared" ref="X535:AB537" si="81">X534</f>
        <v>0</v>
      </c>
      <c r="Y535" s="261">
        <f t="shared" si="81"/>
        <v>0</v>
      </c>
      <c r="Z535" s="261">
        <f t="shared" si="81"/>
        <v>0</v>
      </c>
      <c r="AA535" s="261">
        <f t="shared" si="81"/>
        <v>0</v>
      </c>
      <c r="AB535" s="261">
        <f t="shared" si="81"/>
        <v>0</v>
      </c>
      <c r="AC535" s="76"/>
      <c r="AD535" s="97"/>
      <c r="AE535" s="76"/>
      <c r="AF535" s="97">
        <v>1</v>
      </c>
      <c r="AG535" s="97">
        <v>1</v>
      </c>
      <c r="AH535" s="73"/>
      <c r="AI535" s="57"/>
      <c r="AJ535" s="45"/>
      <c r="AK535" s="45"/>
      <c r="AL535" s="45"/>
    </row>
    <row r="536" spans="1:38" hidden="1" outlineLevel="3" x14ac:dyDescent="0.25">
      <c r="A536" s="45"/>
      <c r="B536" s="54"/>
      <c r="C536" s="47">
        <f t="shared" si="79"/>
        <v>3</v>
      </c>
      <c r="D536" s="73"/>
      <c r="E536" s="70"/>
      <c r="F536" s="70" t="s">
        <v>1161</v>
      </c>
      <c r="G536" s="73"/>
      <c r="H536" s="76" t="s">
        <v>2623</v>
      </c>
      <c r="I536" s="96" t="s">
        <v>510</v>
      </c>
      <c r="J536" s="96" t="s">
        <v>1154</v>
      </c>
      <c r="K536" s="76"/>
      <c r="L536" s="76"/>
      <c r="M536" s="76"/>
      <c r="N536" s="76"/>
      <c r="O536" s="76"/>
      <c r="P536" s="76"/>
      <c r="Q536" s="76"/>
      <c r="R536" s="76"/>
      <c r="S536" s="76"/>
      <c r="T536" s="76">
        <v>-0.32100000000000001</v>
      </c>
      <c r="U536" s="261">
        <f t="shared" ref="U536:W537" si="82">U535</f>
        <v>0</v>
      </c>
      <c r="V536" s="261">
        <f t="shared" si="82"/>
        <v>0</v>
      </c>
      <c r="W536" s="261">
        <f t="shared" si="82"/>
        <v>0</v>
      </c>
      <c r="X536" s="261">
        <f t="shared" si="81"/>
        <v>0</v>
      </c>
      <c r="Y536" s="261">
        <f t="shared" si="81"/>
        <v>0</v>
      </c>
      <c r="Z536" s="261">
        <f t="shared" si="81"/>
        <v>0</v>
      </c>
      <c r="AA536" s="261">
        <f t="shared" si="81"/>
        <v>0</v>
      </c>
      <c r="AB536" s="261">
        <f t="shared" si="81"/>
        <v>0</v>
      </c>
      <c r="AC536" s="76"/>
      <c r="AD536" s="97"/>
      <c r="AE536" s="76"/>
      <c r="AF536" s="97">
        <v>1</v>
      </c>
      <c r="AG536" s="97">
        <v>1</v>
      </c>
      <c r="AH536" s="73"/>
      <c r="AI536" s="57"/>
      <c r="AJ536" s="45"/>
      <c r="AK536" s="45"/>
      <c r="AL536" s="45"/>
    </row>
    <row r="537" spans="1:38" hidden="1" outlineLevel="3" x14ac:dyDescent="0.25">
      <c r="A537" s="45"/>
      <c r="B537" s="54"/>
      <c r="C537" s="47">
        <f t="shared" si="79"/>
        <v>3</v>
      </c>
      <c r="D537" s="73"/>
      <c r="E537" s="70"/>
      <c r="F537" s="70" t="s">
        <v>1162</v>
      </c>
      <c r="G537" s="73"/>
      <c r="H537" s="76" t="s">
        <v>2624</v>
      </c>
      <c r="I537" s="96" t="s">
        <v>510</v>
      </c>
      <c r="J537" s="96" t="s">
        <v>1154</v>
      </c>
      <c r="K537" s="76"/>
      <c r="L537" s="76"/>
      <c r="M537" s="76"/>
      <c r="N537" s="76"/>
      <c r="O537" s="76"/>
      <c r="P537" s="76"/>
      <c r="Q537" s="76"/>
      <c r="R537" s="76"/>
      <c r="S537" s="76"/>
      <c r="T537" s="76">
        <v>-0.32100000000000001</v>
      </c>
      <c r="U537" s="261">
        <f t="shared" si="82"/>
        <v>0</v>
      </c>
      <c r="V537" s="261">
        <f t="shared" si="82"/>
        <v>0</v>
      </c>
      <c r="W537" s="261">
        <f t="shared" si="82"/>
        <v>0</v>
      </c>
      <c r="X537" s="261">
        <f t="shared" si="81"/>
        <v>0</v>
      </c>
      <c r="Y537" s="261">
        <f t="shared" si="81"/>
        <v>0</v>
      </c>
      <c r="Z537" s="261">
        <f t="shared" si="81"/>
        <v>0</v>
      </c>
      <c r="AA537" s="261">
        <f t="shared" si="81"/>
        <v>0</v>
      </c>
      <c r="AB537" s="261">
        <f t="shared" si="81"/>
        <v>0</v>
      </c>
      <c r="AC537" s="76"/>
      <c r="AD537" s="97"/>
      <c r="AE537" s="76"/>
      <c r="AF537" s="97">
        <v>1</v>
      </c>
      <c r="AG537" s="97">
        <v>1</v>
      </c>
      <c r="AH537" s="73"/>
      <c r="AI537" s="57"/>
      <c r="AJ537" s="45"/>
      <c r="AK537" s="45"/>
      <c r="AL537" s="45"/>
    </row>
    <row r="538" spans="1:38" hidden="1" outlineLevel="2" x14ac:dyDescent="0.25">
      <c r="A538" s="45"/>
      <c r="B538" s="54"/>
      <c r="C538" s="47">
        <f t="shared" si="79"/>
        <v>3</v>
      </c>
      <c r="D538" s="73"/>
      <c r="E538" s="70"/>
      <c r="F538" s="70" t="s">
        <v>1163</v>
      </c>
      <c r="G538" s="73"/>
      <c r="H538" s="76" t="s">
        <v>1164</v>
      </c>
      <c r="I538" s="96" t="s">
        <v>510</v>
      </c>
      <c r="J538" s="96" t="s">
        <v>1154</v>
      </c>
      <c r="K538" s="76"/>
      <c r="L538" s="76"/>
      <c r="M538" s="76"/>
      <c r="N538" s="76"/>
      <c r="O538" s="76"/>
      <c r="P538" s="76"/>
      <c r="Q538" s="76"/>
      <c r="R538" s="76"/>
      <c r="S538" s="76"/>
      <c r="T538" s="76">
        <v>0</v>
      </c>
      <c r="U538" s="97">
        <v>0</v>
      </c>
      <c r="V538" s="97">
        <v>0</v>
      </c>
      <c r="W538" s="97">
        <v>0</v>
      </c>
      <c r="X538" s="255">
        <f t="shared" si="80"/>
        <v>0</v>
      </c>
      <c r="Y538" s="255">
        <f t="shared" si="80"/>
        <v>0</v>
      </c>
      <c r="Z538" s="255">
        <f t="shared" si="80"/>
        <v>0</v>
      </c>
      <c r="AA538" s="255">
        <f t="shared" si="80"/>
        <v>0</v>
      </c>
      <c r="AB538" s="255">
        <f t="shared" si="80"/>
        <v>0</v>
      </c>
      <c r="AC538" s="76"/>
      <c r="AD538" s="97"/>
      <c r="AE538" s="76"/>
      <c r="AF538" s="97">
        <v>1</v>
      </c>
      <c r="AG538" s="97">
        <v>1</v>
      </c>
      <c r="AH538" s="73"/>
      <c r="AI538" s="57"/>
      <c r="AJ538" s="45"/>
      <c r="AK538" s="45"/>
      <c r="AL538" s="45"/>
    </row>
    <row r="539" spans="1:38" hidden="1" outlineLevel="2" x14ac:dyDescent="0.25">
      <c r="A539" s="45"/>
      <c r="B539" s="54"/>
      <c r="C539" s="47">
        <f t="shared" si="79"/>
        <v>3</v>
      </c>
      <c r="D539" s="73"/>
      <c r="E539" s="70"/>
      <c r="F539" s="70" t="s">
        <v>1165</v>
      </c>
      <c r="G539" s="73"/>
      <c r="H539" s="76" t="s">
        <v>2625</v>
      </c>
      <c r="I539" s="96" t="s">
        <v>510</v>
      </c>
      <c r="J539" s="96" t="s">
        <v>1154</v>
      </c>
      <c r="K539" s="76"/>
      <c r="L539" s="76"/>
      <c r="M539" s="76"/>
      <c r="N539" s="76"/>
      <c r="O539" s="76"/>
      <c r="P539" s="76"/>
      <c r="Q539" s="76"/>
      <c r="R539" s="76"/>
      <c r="S539" s="76"/>
      <c r="T539" s="76">
        <v>0</v>
      </c>
      <c r="U539" s="97">
        <v>0</v>
      </c>
      <c r="V539" s="97">
        <v>0</v>
      </c>
      <c r="W539" s="97">
        <v>0</v>
      </c>
      <c r="X539" s="255">
        <f t="shared" si="80"/>
        <v>0</v>
      </c>
      <c r="Y539" s="255">
        <f t="shared" si="80"/>
        <v>0</v>
      </c>
      <c r="Z539" s="255">
        <f t="shared" si="80"/>
        <v>0</v>
      </c>
      <c r="AA539" s="255">
        <f t="shared" si="80"/>
        <v>0</v>
      </c>
      <c r="AB539" s="255">
        <f t="shared" si="80"/>
        <v>0</v>
      </c>
      <c r="AC539" s="76"/>
      <c r="AD539" s="97"/>
      <c r="AE539" s="76"/>
      <c r="AF539" s="97">
        <v>1</v>
      </c>
      <c r="AG539" s="97">
        <v>1</v>
      </c>
      <c r="AH539" s="73"/>
      <c r="AI539" s="57"/>
      <c r="AJ539" s="45"/>
      <c r="AK539" s="45"/>
      <c r="AL539" s="45"/>
    </row>
    <row r="540" spans="1:38" hidden="1" outlineLevel="2" x14ac:dyDescent="0.25">
      <c r="A540" s="45"/>
      <c r="B540" s="54"/>
      <c r="C540" s="47">
        <f t="shared" si="79"/>
        <v>3</v>
      </c>
      <c r="D540" s="73"/>
      <c r="E540" s="70"/>
      <c r="F540" s="70" t="s">
        <v>1166</v>
      </c>
      <c r="G540" s="73"/>
      <c r="H540" s="76" t="s">
        <v>2626</v>
      </c>
      <c r="I540" s="96" t="s">
        <v>510</v>
      </c>
      <c r="J540" s="96" t="s">
        <v>1154</v>
      </c>
      <c r="K540" s="76"/>
      <c r="L540" s="76"/>
      <c r="M540" s="76"/>
      <c r="N540" s="76"/>
      <c r="O540" s="76"/>
      <c r="P540" s="76"/>
      <c r="Q540" s="76"/>
      <c r="R540" s="76"/>
      <c r="S540" s="76"/>
      <c r="T540" s="76">
        <v>-1.7000000000000001E-2</v>
      </c>
      <c r="U540" s="97">
        <v>0</v>
      </c>
      <c r="V540" s="97">
        <v>0</v>
      </c>
      <c r="W540" s="97">
        <v>0</v>
      </c>
      <c r="X540" s="255">
        <f t="shared" si="80"/>
        <v>0</v>
      </c>
      <c r="Y540" s="255">
        <f t="shared" si="80"/>
        <v>0</v>
      </c>
      <c r="Z540" s="255">
        <f t="shared" si="80"/>
        <v>0</v>
      </c>
      <c r="AA540" s="255">
        <f t="shared" si="80"/>
        <v>0</v>
      </c>
      <c r="AB540" s="255">
        <f t="shared" si="80"/>
        <v>0</v>
      </c>
      <c r="AC540" s="76"/>
      <c r="AD540" s="97"/>
      <c r="AE540" s="76"/>
      <c r="AF540" s="97">
        <v>1</v>
      </c>
      <c r="AG540" s="97">
        <v>1</v>
      </c>
      <c r="AH540" s="73"/>
      <c r="AI540" s="57"/>
      <c r="AJ540" s="45"/>
      <c r="AK540" s="45"/>
      <c r="AL540" s="45"/>
    </row>
    <row r="541" spans="1:38" hidden="1" outlineLevel="2" x14ac:dyDescent="0.25">
      <c r="A541" s="45"/>
      <c r="B541" s="54"/>
      <c r="C541" s="47">
        <f t="shared" si="79"/>
        <v>3</v>
      </c>
      <c r="D541" s="73"/>
      <c r="E541" s="70"/>
      <c r="F541" s="70" t="s">
        <v>1167</v>
      </c>
      <c r="G541" s="73"/>
      <c r="H541" s="76" t="s">
        <v>2627</v>
      </c>
      <c r="I541" s="96" t="s">
        <v>510</v>
      </c>
      <c r="J541" s="96" t="s">
        <v>1154</v>
      </c>
      <c r="K541" s="76"/>
      <c r="L541" s="76"/>
      <c r="M541" s="76"/>
      <c r="N541" s="76"/>
      <c r="O541" s="76"/>
      <c r="P541" s="76"/>
      <c r="Q541" s="76"/>
      <c r="R541" s="76"/>
      <c r="S541" s="76"/>
      <c r="T541" s="76">
        <v>-0.39700000000000002</v>
      </c>
      <c r="U541" s="97">
        <v>0</v>
      </c>
      <c r="V541" s="97">
        <v>0</v>
      </c>
      <c r="W541" s="97">
        <v>0</v>
      </c>
      <c r="X541" s="255">
        <f t="shared" si="80"/>
        <v>0</v>
      </c>
      <c r="Y541" s="255">
        <f t="shared" si="80"/>
        <v>0</v>
      </c>
      <c r="Z541" s="255">
        <f t="shared" si="80"/>
        <v>0</v>
      </c>
      <c r="AA541" s="255">
        <f t="shared" si="80"/>
        <v>0</v>
      </c>
      <c r="AB541" s="255">
        <f t="shared" si="80"/>
        <v>0</v>
      </c>
      <c r="AC541" s="76"/>
      <c r="AD541" s="97"/>
      <c r="AE541" s="76"/>
      <c r="AF541" s="97">
        <v>1</v>
      </c>
      <c r="AG541" s="97">
        <v>1</v>
      </c>
      <c r="AH541" s="73"/>
      <c r="AI541" s="57"/>
      <c r="AJ541" s="45"/>
      <c r="AK541" s="45"/>
      <c r="AL541" s="45"/>
    </row>
    <row r="542" spans="1:38" hidden="1" outlineLevel="2" x14ac:dyDescent="0.25">
      <c r="A542" s="45"/>
      <c r="B542" s="54"/>
      <c r="C542" s="47">
        <f t="shared" si="79"/>
        <v>3</v>
      </c>
      <c r="D542" s="73"/>
      <c r="E542" s="70"/>
      <c r="F542" s="70" t="s">
        <v>1168</v>
      </c>
      <c r="G542" s="73"/>
      <c r="H542" s="76" t="s">
        <v>2628</v>
      </c>
      <c r="I542" s="96" t="s">
        <v>510</v>
      </c>
      <c r="J542" s="96" t="s">
        <v>1154</v>
      </c>
      <c r="K542" s="76"/>
      <c r="L542" s="76"/>
      <c r="M542" s="76"/>
      <c r="N542" s="76"/>
      <c r="O542" s="76"/>
      <c r="P542" s="76"/>
      <c r="Q542" s="76"/>
      <c r="R542" s="76"/>
      <c r="S542" s="76"/>
      <c r="T542" s="76">
        <v>-0.74199999999999999</v>
      </c>
      <c r="U542" s="97">
        <v>0</v>
      </c>
      <c r="V542" s="97">
        <v>0</v>
      </c>
      <c r="W542" s="97">
        <v>0</v>
      </c>
      <c r="X542" s="255">
        <f t="shared" si="80"/>
        <v>0</v>
      </c>
      <c r="Y542" s="255">
        <f t="shared" si="80"/>
        <v>0</v>
      </c>
      <c r="Z542" s="255">
        <f t="shared" si="80"/>
        <v>0</v>
      </c>
      <c r="AA542" s="255">
        <f t="shared" si="80"/>
        <v>0</v>
      </c>
      <c r="AB542" s="255">
        <f t="shared" si="80"/>
        <v>0</v>
      </c>
      <c r="AC542" s="76"/>
      <c r="AD542" s="97"/>
      <c r="AE542" s="76"/>
      <c r="AF542" s="97">
        <v>1</v>
      </c>
      <c r="AG542" s="97">
        <v>1</v>
      </c>
      <c r="AH542" s="73"/>
      <c r="AI542" s="57"/>
      <c r="AJ542" s="45"/>
      <c r="AK542" s="45"/>
      <c r="AL542" s="45"/>
    </row>
    <row r="543" spans="1:38" hidden="1" outlineLevel="3" x14ac:dyDescent="0.25">
      <c r="A543" s="45"/>
      <c r="B543" s="54"/>
      <c r="C543" s="47">
        <f t="shared" si="79"/>
        <v>3</v>
      </c>
      <c r="D543" s="73"/>
      <c r="E543" s="70"/>
      <c r="F543" s="70" t="s">
        <v>1169</v>
      </c>
      <c r="G543" s="73"/>
      <c r="H543" s="76" t="s">
        <v>2629</v>
      </c>
      <c r="I543" s="96" t="s">
        <v>510</v>
      </c>
      <c r="J543" s="96" t="s">
        <v>1154</v>
      </c>
      <c r="K543" s="76"/>
      <c r="L543" s="76"/>
      <c r="M543" s="76"/>
      <c r="N543" s="76"/>
      <c r="O543" s="76"/>
      <c r="P543" s="76"/>
      <c r="Q543" s="76"/>
      <c r="R543" s="76"/>
      <c r="S543" s="76"/>
      <c r="T543" s="76">
        <v>-0.74199999999999999</v>
      </c>
      <c r="U543" s="261">
        <f t="shared" ref="U543:AB545" si="83">U542</f>
        <v>0</v>
      </c>
      <c r="V543" s="261">
        <f t="shared" si="83"/>
        <v>0</v>
      </c>
      <c r="W543" s="261">
        <f t="shared" si="83"/>
        <v>0</v>
      </c>
      <c r="X543" s="261">
        <f t="shared" si="83"/>
        <v>0</v>
      </c>
      <c r="Y543" s="261">
        <f t="shared" si="83"/>
        <v>0</v>
      </c>
      <c r="Z543" s="261">
        <f t="shared" si="83"/>
        <v>0</v>
      </c>
      <c r="AA543" s="261">
        <f t="shared" si="83"/>
        <v>0</v>
      </c>
      <c r="AB543" s="261">
        <f t="shared" si="83"/>
        <v>0</v>
      </c>
      <c r="AC543" s="76"/>
      <c r="AD543" s="97"/>
      <c r="AE543" s="76"/>
      <c r="AF543" s="97">
        <v>1</v>
      </c>
      <c r="AG543" s="97">
        <v>1</v>
      </c>
      <c r="AH543" s="73"/>
      <c r="AI543" s="57"/>
      <c r="AJ543" s="45"/>
      <c r="AK543" s="45"/>
      <c r="AL543" s="45"/>
    </row>
    <row r="544" spans="1:38" hidden="1" outlineLevel="3" x14ac:dyDescent="0.25">
      <c r="A544" s="45"/>
      <c r="B544" s="54"/>
      <c r="C544" s="47">
        <f t="shared" si="79"/>
        <v>3</v>
      </c>
      <c r="D544" s="73"/>
      <c r="E544" s="70"/>
      <c r="F544" s="70" t="s">
        <v>1170</v>
      </c>
      <c r="G544" s="73"/>
      <c r="H544" s="76" t="s">
        <v>2630</v>
      </c>
      <c r="I544" s="96" t="s">
        <v>510</v>
      </c>
      <c r="J544" s="96" t="s">
        <v>1154</v>
      </c>
      <c r="K544" s="76"/>
      <c r="L544" s="76"/>
      <c r="M544" s="76"/>
      <c r="N544" s="76"/>
      <c r="O544" s="76"/>
      <c r="P544" s="76"/>
      <c r="Q544" s="76"/>
      <c r="R544" s="76"/>
      <c r="S544" s="76"/>
      <c r="T544" s="76">
        <v>-0.74199999999999999</v>
      </c>
      <c r="U544" s="261">
        <f t="shared" si="83"/>
        <v>0</v>
      </c>
      <c r="V544" s="261">
        <f t="shared" si="83"/>
        <v>0</v>
      </c>
      <c r="W544" s="261">
        <f t="shared" si="83"/>
        <v>0</v>
      </c>
      <c r="X544" s="261">
        <f t="shared" si="83"/>
        <v>0</v>
      </c>
      <c r="Y544" s="261">
        <f t="shared" si="83"/>
        <v>0</v>
      </c>
      <c r="Z544" s="261">
        <f t="shared" si="83"/>
        <v>0</v>
      </c>
      <c r="AA544" s="261">
        <f t="shared" si="83"/>
        <v>0</v>
      </c>
      <c r="AB544" s="261">
        <f t="shared" si="83"/>
        <v>0</v>
      </c>
      <c r="AC544" s="76"/>
      <c r="AD544" s="97"/>
      <c r="AE544" s="76"/>
      <c r="AF544" s="97">
        <v>1</v>
      </c>
      <c r="AG544" s="97">
        <v>1</v>
      </c>
      <c r="AH544" s="73"/>
      <c r="AI544" s="57"/>
      <c r="AJ544" s="45"/>
      <c r="AK544" s="45"/>
      <c r="AL544" s="45"/>
    </row>
    <row r="545" spans="1:38" hidden="1" outlineLevel="3" collapsed="1" x14ac:dyDescent="0.25">
      <c r="A545" s="45"/>
      <c r="B545" s="54"/>
      <c r="C545" s="47">
        <f t="shared" si="79"/>
        <v>3</v>
      </c>
      <c r="D545" s="73"/>
      <c r="E545" s="70"/>
      <c r="F545" s="70" t="s">
        <v>1171</v>
      </c>
      <c r="G545" s="73"/>
      <c r="H545" s="76" t="s">
        <v>2631</v>
      </c>
      <c r="I545" s="96" t="s">
        <v>510</v>
      </c>
      <c r="J545" s="96" t="s">
        <v>1154</v>
      </c>
      <c r="K545" s="76"/>
      <c r="L545" s="76"/>
      <c r="M545" s="76"/>
      <c r="N545" s="76"/>
      <c r="O545" s="76"/>
      <c r="P545" s="76"/>
      <c r="Q545" s="76"/>
      <c r="R545" s="76"/>
      <c r="S545" s="76"/>
      <c r="T545" s="76">
        <v>-0.74199999999999999</v>
      </c>
      <c r="U545" s="261">
        <f t="shared" si="83"/>
        <v>0</v>
      </c>
      <c r="V545" s="261">
        <f t="shared" si="83"/>
        <v>0</v>
      </c>
      <c r="W545" s="261">
        <f t="shared" si="83"/>
        <v>0</v>
      </c>
      <c r="X545" s="261">
        <f t="shared" si="83"/>
        <v>0</v>
      </c>
      <c r="Y545" s="261">
        <f t="shared" si="83"/>
        <v>0</v>
      </c>
      <c r="Z545" s="261">
        <f t="shared" si="83"/>
        <v>0</v>
      </c>
      <c r="AA545" s="261">
        <f t="shared" si="83"/>
        <v>0</v>
      </c>
      <c r="AB545" s="261">
        <f t="shared" si="83"/>
        <v>0</v>
      </c>
      <c r="AC545" s="76"/>
      <c r="AD545" s="97"/>
      <c r="AE545" s="76"/>
      <c r="AF545" s="97">
        <v>1</v>
      </c>
      <c r="AG545" s="97">
        <v>1</v>
      </c>
      <c r="AH545" s="73"/>
      <c r="AI545" s="57"/>
      <c r="AJ545" s="45"/>
      <c r="AK545" s="45"/>
      <c r="AL545" s="45"/>
    </row>
    <row r="546" spans="1:38" hidden="1" outlineLevel="3" x14ac:dyDescent="0.25">
      <c r="A546" s="45"/>
      <c r="B546" s="54"/>
      <c r="C546" s="47">
        <f t="shared" si="79"/>
        <v>3</v>
      </c>
      <c r="D546" s="73"/>
      <c r="E546" s="70"/>
      <c r="F546" s="70" t="s">
        <v>1172</v>
      </c>
      <c r="G546" s="73"/>
      <c r="H546" s="76" t="s">
        <v>612</v>
      </c>
      <c r="I546" s="96"/>
      <c r="J546" s="96"/>
      <c r="K546" s="76"/>
      <c r="L546" s="76"/>
      <c r="M546" s="76"/>
      <c r="N546" s="76"/>
      <c r="O546" s="76"/>
      <c r="P546" s="76"/>
      <c r="Q546" s="76"/>
      <c r="R546" s="76"/>
      <c r="S546" s="76"/>
      <c r="T546" s="76"/>
      <c r="U546" s="76"/>
      <c r="V546" s="76"/>
      <c r="W546" s="76"/>
      <c r="X546" s="76"/>
      <c r="Y546" s="76"/>
      <c r="Z546" s="76"/>
      <c r="AA546" s="76"/>
      <c r="AB546" s="76"/>
      <c r="AC546" s="76"/>
      <c r="AD546" s="76"/>
      <c r="AE546" s="76"/>
      <c r="AF546" s="76">
        <v>1</v>
      </c>
      <c r="AG546" s="76">
        <v>1</v>
      </c>
      <c r="AH546" s="73"/>
      <c r="AI546" s="57"/>
      <c r="AJ546" s="45"/>
      <c r="AK546" s="45"/>
      <c r="AL546" s="45"/>
    </row>
    <row r="547" spans="1:38" hidden="1" outlineLevel="3" x14ac:dyDescent="0.25">
      <c r="A547" s="45"/>
      <c r="B547" s="54"/>
      <c r="C547" s="47">
        <f t="shared" si="79"/>
        <v>3</v>
      </c>
      <c r="D547" s="73"/>
      <c r="E547" s="70"/>
      <c r="F547" s="70" t="s">
        <v>1173</v>
      </c>
      <c r="G547" s="73"/>
      <c r="H547" s="76"/>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25">
      <c r="A548" s="45"/>
      <c r="B548" s="54"/>
      <c r="C548" s="47">
        <f t="shared" si="79"/>
        <v>3</v>
      </c>
      <c r="D548" s="73"/>
      <c r="E548" s="70"/>
      <c r="F548" s="70" t="s">
        <v>1174</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25">
      <c r="A549" s="45"/>
      <c r="B549" s="54"/>
      <c r="C549" s="47">
        <f t="shared" si="79"/>
        <v>3</v>
      </c>
      <c r="D549" s="73"/>
      <c r="E549" s="70"/>
      <c r="F549" s="70" t="s">
        <v>1175</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25">
      <c r="A550" s="45"/>
      <c r="B550" s="54"/>
      <c r="C550" s="47">
        <f t="shared" si="79"/>
        <v>3</v>
      </c>
      <c r="D550" s="73"/>
      <c r="E550" s="70"/>
      <c r="F550" s="70" t="s">
        <v>1176</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25">
      <c r="A551" s="45"/>
      <c r="B551" s="54"/>
      <c r="C551" s="47">
        <f t="shared" si="79"/>
        <v>3</v>
      </c>
      <c r="D551" s="73"/>
      <c r="E551" s="70"/>
      <c r="F551" s="70" t="s">
        <v>1177</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79"/>
        <v>3</v>
      </c>
      <c r="D552" s="73"/>
      <c r="E552" s="70"/>
      <c r="F552" s="70" t="s">
        <v>1178</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79"/>
        <v>3</v>
      </c>
      <c r="D553" s="73"/>
      <c r="E553" s="70"/>
      <c r="F553" s="70" t="s">
        <v>1179</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2" x14ac:dyDescent="0.25">
      <c r="A554" s="45"/>
      <c r="B554" s="54"/>
      <c r="C554" s="47">
        <f t="shared" si="79"/>
        <v>3</v>
      </c>
      <c r="D554" s="73"/>
      <c r="E554" s="70"/>
      <c r="F554" s="70" t="s">
        <v>1180</v>
      </c>
      <c r="G554" s="73"/>
      <c r="H554" s="76" t="s">
        <v>1181</v>
      </c>
      <c r="I554" s="96" t="s">
        <v>510</v>
      </c>
      <c r="J554" s="96" t="s">
        <v>1182</v>
      </c>
      <c r="K554" s="76"/>
      <c r="L554" s="76"/>
      <c r="M554" s="76"/>
      <c r="N554" s="76"/>
      <c r="O554" s="76"/>
      <c r="P554" s="76"/>
      <c r="Q554" s="76"/>
      <c r="R554" s="76"/>
      <c r="S554" s="76"/>
      <c r="T554" s="76"/>
      <c r="U554" s="76">
        <v>1</v>
      </c>
      <c r="V554" s="76">
        <v>1</v>
      </c>
      <c r="W554" s="76">
        <v>1</v>
      </c>
      <c r="X554" s="76">
        <v>1</v>
      </c>
      <c r="Y554" s="76">
        <v>1</v>
      </c>
      <c r="Z554" s="76">
        <v>1</v>
      </c>
      <c r="AA554" s="76">
        <v>1</v>
      </c>
      <c r="AB554" s="76">
        <v>1</v>
      </c>
      <c r="AC554" s="76"/>
      <c r="AD554" s="97" t="s">
        <v>1183</v>
      </c>
      <c r="AE554" s="76"/>
      <c r="AF554" s="97">
        <v>1</v>
      </c>
      <c r="AG554" s="97">
        <v>1</v>
      </c>
      <c r="AH554" s="73"/>
      <c r="AI554" s="57"/>
      <c r="AJ554" s="45"/>
      <c r="AK554" s="45"/>
      <c r="AL554" s="45"/>
    </row>
    <row r="555" spans="1:38" hidden="1" outlineLevel="2" x14ac:dyDescent="0.25">
      <c r="A555" s="45"/>
      <c r="B555" s="54"/>
      <c r="C555" s="47">
        <f t="shared" si="79"/>
        <v>3</v>
      </c>
      <c r="D555" s="73"/>
      <c r="E555" s="70"/>
      <c r="F555" s="70" t="s">
        <v>1184</v>
      </c>
      <c r="G555" s="73"/>
      <c r="H555" s="76" t="s">
        <v>2632</v>
      </c>
      <c r="I555" s="96" t="s">
        <v>510</v>
      </c>
      <c r="J555" s="96" t="s">
        <v>1182</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c r="AE555" s="76"/>
      <c r="AF555" s="97">
        <v>1</v>
      </c>
      <c r="AG555" s="97">
        <v>1</v>
      </c>
      <c r="AH555" s="73"/>
      <c r="AI555" s="57"/>
      <c r="AJ555" s="45"/>
      <c r="AK555" s="45"/>
      <c r="AL555" s="45"/>
    </row>
    <row r="556" spans="1:38" hidden="1" outlineLevel="2" x14ac:dyDescent="0.25">
      <c r="A556" s="45"/>
      <c r="B556" s="54"/>
      <c r="C556" s="47">
        <f t="shared" si="79"/>
        <v>3</v>
      </c>
      <c r="D556" s="73"/>
      <c r="E556" s="70"/>
      <c r="F556" s="70" t="s">
        <v>1185</v>
      </c>
      <c r="G556" s="73"/>
      <c r="H556" s="76" t="s">
        <v>2633</v>
      </c>
      <c r="I556" s="96" t="s">
        <v>510</v>
      </c>
      <c r="J556" s="96" t="s">
        <v>1182</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hidden="1" outlineLevel="2" x14ac:dyDescent="0.25">
      <c r="A557" s="45"/>
      <c r="B557" s="54"/>
      <c r="C557" s="47">
        <f t="shared" si="79"/>
        <v>3</v>
      </c>
      <c r="D557" s="73"/>
      <c r="E557" s="70"/>
      <c r="F557" s="70" t="s">
        <v>1186</v>
      </c>
      <c r="G557" s="73"/>
      <c r="H557" s="76" t="s">
        <v>2634</v>
      </c>
      <c r="I557" s="96" t="s">
        <v>510</v>
      </c>
      <c r="J557" s="96" t="s">
        <v>1182</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hidden="1" outlineLevel="2" x14ac:dyDescent="0.25">
      <c r="A558" s="45"/>
      <c r="B558" s="54"/>
      <c r="C558" s="47">
        <f t="shared" si="79"/>
        <v>3</v>
      </c>
      <c r="D558" s="73"/>
      <c r="E558" s="70"/>
      <c r="F558" s="70" t="s">
        <v>1187</v>
      </c>
      <c r="G558" s="73"/>
      <c r="H558" s="76" t="s">
        <v>2635</v>
      </c>
      <c r="I558" s="96" t="s">
        <v>510</v>
      </c>
      <c r="J558" s="96" t="s">
        <v>1182</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hidden="1" outlineLevel="2" x14ac:dyDescent="0.25">
      <c r="A559" s="45"/>
      <c r="B559" s="54"/>
      <c r="C559" s="47">
        <f t="shared" si="79"/>
        <v>3</v>
      </c>
      <c r="D559" s="73"/>
      <c r="E559" s="70"/>
      <c r="F559" s="70" t="s">
        <v>1188</v>
      </c>
      <c r="G559" s="73"/>
      <c r="H559" s="76" t="s">
        <v>2636</v>
      </c>
      <c r="I559" s="96" t="s">
        <v>510</v>
      </c>
      <c r="J559" s="96" t="s">
        <v>1182</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hidden="1" outlineLevel="2" x14ac:dyDescent="0.25">
      <c r="A560" s="45"/>
      <c r="B560" s="54"/>
      <c r="C560" s="47">
        <f t="shared" si="79"/>
        <v>3</v>
      </c>
      <c r="D560" s="73"/>
      <c r="E560" s="70"/>
      <c r="F560" s="70" t="s">
        <v>1189</v>
      </c>
      <c r="G560" s="73"/>
      <c r="H560" s="76" t="s">
        <v>2637</v>
      </c>
      <c r="I560" s="96" t="s">
        <v>510</v>
      </c>
      <c r="J560" s="96" t="s">
        <v>1182</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hidden="1" outlineLevel="2" x14ac:dyDescent="0.25">
      <c r="A561" s="45"/>
      <c r="B561" s="54"/>
      <c r="C561" s="47">
        <f t="shared" si="79"/>
        <v>3</v>
      </c>
      <c r="D561" s="73"/>
      <c r="E561" s="70"/>
      <c r="F561" s="70" t="s">
        <v>1190</v>
      </c>
      <c r="G561" s="73"/>
      <c r="H561" s="76" t="s">
        <v>2638</v>
      </c>
      <c r="I561" s="96" t="s">
        <v>510</v>
      </c>
      <c r="J561" s="96" t="s">
        <v>1182</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c r="AD561" s="97"/>
      <c r="AE561" s="76"/>
      <c r="AF561" s="97">
        <v>1</v>
      </c>
      <c r="AG561" s="97">
        <v>1</v>
      </c>
      <c r="AH561" s="73"/>
      <c r="AI561" s="57"/>
      <c r="AJ561" s="45"/>
      <c r="AK561" s="45"/>
      <c r="AL561" s="45"/>
    </row>
    <row r="562" spans="1:38" hidden="1" outlineLevel="2" x14ac:dyDescent="0.25">
      <c r="A562" s="45"/>
      <c r="B562" s="54"/>
      <c r="C562" s="47">
        <f t="shared" ref="C562:C625" si="84">INT($C$29)+2</f>
        <v>3</v>
      </c>
      <c r="D562" s="73"/>
      <c r="E562" s="70"/>
      <c r="F562" s="70" t="s">
        <v>1191</v>
      </c>
      <c r="G562" s="73"/>
      <c r="H562" s="76" t="s">
        <v>2189</v>
      </c>
      <c r="I562" s="96" t="s">
        <v>510</v>
      </c>
      <c r="J562" s="96" t="s">
        <v>1154</v>
      </c>
      <c r="K562" s="76"/>
      <c r="L562" s="76"/>
      <c r="M562" s="76"/>
      <c r="N562" s="76"/>
      <c r="O562" s="76"/>
      <c r="P562" s="76"/>
      <c r="Q562" s="76"/>
      <c r="R562" s="76"/>
      <c r="S562" s="76"/>
      <c r="T562" s="76"/>
      <c r="U562" s="334">
        <v>-0.4</v>
      </c>
      <c r="V562" s="334">
        <v>-0.5</v>
      </c>
      <c r="W562" s="334">
        <v>-0.5</v>
      </c>
      <c r="X562" s="255">
        <f t="shared" ref="X562:Y569" si="85">Y562</f>
        <v>-0.55000000000000004</v>
      </c>
      <c r="Y562" s="255">
        <f t="shared" si="85"/>
        <v>-0.55000000000000004</v>
      </c>
      <c r="Z562" s="97">
        <v>-0.55000000000000004</v>
      </c>
      <c r="AA562" s="255">
        <f>Z562</f>
        <v>-0.55000000000000004</v>
      </c>
      <c r="AB562" s="255">
        <f>AA562</f>
        <v>-0.55000000000000004</v>
      </c>
      <c r="AC562" s="76"/>
      <c r="AD562" s="97" t="s">
        <v>2710</v>
      </c>
      <c r="AE562" s="76"/>
      <c r="AF562" s="97">
        <v>1</v>
      </c>
      <c r="AG562" s="97">
        <v>1</v>
      </c>
      <c r="AH562" s="73"/>
      <c r="AI562" s="57"/>
      <c r="AJ562" s="45"/>
      <c r="AK562" s="45"/>
      <c r="AL562" s="45"/>
    </row>
    <row r="563" spans="1:38" hidden="1" outlineLevel="2" x14ac:dyDescent="0.25">
      <c r="A563" s="45"/>
      <c r="B563" s="54"/>
      <c r="C563" s="47">
        <f t="shared" si="84"/>
        <v>3</v>
      </c>
      <c r="D563" s="73"/>
      <c r="E563" s="70"/>
      <c r="F563" s="70" t="s">
        <v>1192</v>
      </c>
      <c r="G563" s="73"/>
      <c r="H563" s="76" t="s">
        <v>2639</v>
      </c>
      <c r="I563" s="96" t="s">
        <v>510</v>
      </c>
      <c r="J563" s="96" t="s">
        <v>1154</v>
      </c>
      <c r="K563" s="76"/>
      <c r="L563" s="76"/>
      <c r="M563" s="76"/>
      <c r="N563" s="76"/>
      <c r="O563" s="76"/>
      <c r="P563" s="76"/>
      <c r="Q563" s="76"/>
      <c r="R563" s="76"/>
      <c r="S563" s="76"/>
      <c r="T563" s="76"/>
      <c r="U563" s="262">
        <v>0</v>
      </c>
      <c r="V563" s="262">
        <v>0</v>
      </c>
      <c r="W563" s="262">
        <v>0</v>
      </c>
      <c r="X563" s="255">
        <f t="shared" si="85"/>
        <v>-0.2</v>
      </c>
      <c r="Y563" s="255">
        <f t="shared" si="85"/>
        <v>-0.2</v>
      </c>
      <c r="Z563" s="97">
        <v>-0.2</v>
      </c>
      <c r="AA563" s="255">
        <f t="shared" ref="X563:AB585" si="86">Z563</f>
        <v>-0.2</v>
      </c>
      <c r="AB563" s="255">
        <f t="shared" si="86"/>
        <v>-0.2</v>
      </c>
      <c r="AC563" s="76"/>
      <c r="AD563" s="97" t="s">
        <v>2737</v>
      </c>
      <c r="AE563" s="76"/>
      <c r="AF563" s="97">
        <v>1</v>
      </c>
      <c r="AG563" s="97">
        <v>1</v>
      </c>
      <c r="AH563" s="73"/>
      <c r="AI563" s="57"/>
      <c r="AJ563" s="45"/>
      <c r="AK563" s="45"/>
      <c r="AL563" s="45"/>
    </row>
    <row r="564" spans="1:38" hidden="1" outlineLevel="2" x14ac:dyDescent="0.25">
      <c r="A564" s="45"/>
      <c r="B564" s="54"/>
      <c r="C564" s="47">
        <f t="shared" si="84"/>
        <v>3</v>
      </c>
      <c r="D564" s="73"/>
      <c r="E564" s="70"/>
      <c r="F564" s="70" t="s">
        <v>1193</v>
      </c>
      <c r="G564" s="73"/>
      <c r="H564" s="76" t="s">
        <v>2640</v>
      </c>
      <c r="I564" s="96" t="s">
        <v>510</v>
      </c>
      <c r="J564" s="96" t="s">
        <v>1154</v>
      </c>
      <c r="K564" s="76"/>
      <c r="L564" s="76"/>
      <c r="M564" s="76"/>
      <c r="N564" s="76"/>
      <c r="O564" s="76"/>
      <c r="P564" s="76"/>
      <c r="Q564" s="76"/>
      <c r="R564" s="76"/>
      <c r="S564" s="76"/>
      <c r="T564" s="76"/>
      <c r="U564" s="262">
        <v>0</v>
      </c>
      <c r="V564" s="262">
        <v>0</v>
      </c>
      <c r="W564" s="262">
        <v>0</v>
      </c>
      <c r="X564" s="255">
        <f t="shared" si="85"/>
        <v>0</v>
      </c>
      <c r="Y564" s="255">
        <f t="shared" si="85"/>
        <v>0</v>
      </c>
      <c r="Z564" s="97">
        <v>0</v>
      </c>
      <c r="AA564" s="255">
        <f t="shared" si="86"/>
        <v>0</v>
      </c>
      <c r="AB564" s="255">
        <f t="shared" si="86"/>
        <v>0</v>
      </c>
      <c r="AC564" s="76"/>
      <c r="AD564" s="97"/>
      <c r="AE564" s="76"/>
      <c r="AF564" s="97">
        <v>1</v>
      </c>
      <c r="AG564" s="97">
        <v>1</v>
      </c>
      <c r="AH564" s="73"/>
      <c r="AI564" s="57"/>
      <c r="AJ564" s="45"/>
      <c r="AK564" s="45"/>
      <c r="AL564" s="45"/>
    </row>
    <row r="565" spans="1:38" hidden="1" outlineLevel="2" x14ac:dyDescent="0.25">
      <c r="A565" s="45"/>
      <c r="B565" s="54"/>
      <c r="C565" s="47">
        <f t="shared" si="84"/>
        <v>3</v>
      </c>
      <c r="D565" s="73"/>
      <c r="E565" s="70"/>
      <c r="F565" s="70" t="s">
        <v>1194</v>
      </c>
      <c r="G565" s="73"/>
      <c r="H565" s="76" t="s">
        <v>2641</v>
      </c>
      <c r="I565" s="96" t="s">
        <v>510</v>
      </c>
      <c r="J565" s="96" t="s">
        <v>1154</v>
      </c>
      <c r="K565" s="76"/>
      <c r="L565" s="76"/>
      <c r="M565" s="76"/>
      <c r="N565" s="76"/>
      <c r="O565" s="76"/>
      <c r="P565" s="76"/>
      <c r="Q565" s="76"/>
      <c r="R565" s="76"/>
      <c r="S565" s="76"/>
      <c r="T565" s="76"/>
      <c r="U565" s="262">
        <v>0</v>
      </c>
      <c r="V565" s="262">
        <v>0</v>
      </c>
      <c r="W565" s="262">
        <v>0</v>
      </c>
      <c r="X565" s="255">
        <f t="shared" si="85"/>
        <v>0</v>
      </c>
      <c r="Y565" s="255">
        <f t="shared" si="85"/>
        <v>0</v>
      </c>
      <c r="Z565" s="97">
        <v>0</v>
      </c>
      <c r="AA565" s="255">
        <f t="shared" si="86"/>
        <v>0</v>
      </c>
      <c r="AB565" s="255">
        <f t="shared" si="86"/>
        <v>0</v>
      </c>
      <c r="AC565" s="76"/>
      <c r="AD565" s="97"/>
      <c r="AE565" s="76"/>
      <c r="AF565" s="97">
        <v>1</v>
      </c>
      <c r="AG565" s="97">
        <v>1</v>
      </c>
      <c r="AH565" s="73"/>
      <c r="AI565" s="57"/>
      <c r="AJ565" s="45"/>
      <c r="AK565" s="45"/>
      <c r="AL565" s="45"/>
    </row>
    <row r="566" spans="1:38" hidden="1" outlineLevel="2" x14ac:dyDescent="0.25">
      <c r="A566" s="45"/>
      <c r="B566" s="54"/>
      <c r="C566" s="47">
        <f t="shared" si="84"/>
        <v>3</v>
      </c>
      <c r="D566" s="73"/>
      <c r="E566" s="70"/>
      <c r="F566" s="70" t="s">
        <v>1195</v>
      </c>
      <c r="G566" s="73"/>
      <c r="H566" s="76" t="s">
        <v>2642</v>
      </c>
      <c r="I566" s="96" t="s">
        <v>510</v>
      </c>
      <c r="J566" s="96" t="s">
        <v>1154</v>
      </c>
      <c r="K566" s="76"/>
      <c r="L566" s="76"/>
      <c r="M566" s="76"/>
      <c r="N566" s="76"/>
      <c r="O566" s="76"/>
      <c r="P566" s="76"/>
      <c r="Q566" s="76"/>
      <c r="R566" s="76"/>
      <c r="S566" s="76"/>
      <c r="T566" s="76"/>
      <c r="U566" s="262">
        <v>0</v>
      </c>
      <c r="V566" s="262">
        <v>0</v>
      </c>
      <c r="W566" s="262">
        <v>0</v>
      </c>
      <c r="X566" s="255">
        <f t="shared" si="85"/>
        <v>0</v>
      </c>
      <c r="Y566" s="255">
        <f t="shared" si="85"/>
        <v>0</v>
      </c>
      <c r="Z566" s="97">
        <v>0</v>
      </c>
      <c r="AA566" s="255">
        <f t="shared" si="86"/>
        <v>0</v>
      </c>
      <c r="AB566" s="255">
        <f t="shared" si="86"/>
        <v>0</v>
      </c>
      <c r="AC566" s="76"/>
      <c r="AD566" s="97"/>
      <c r="AE566" s="76"/>
      <c r="AF566" s="97">
        <v>1</v>
      </c>
      <c r="AG566" s="97">
        <v>1</v>
      </c>
      <c r="AH566" s="73"/>
      <c r="AI566" s="57"/>
      <c r="AJ566" s="45"/>
      <c r="AK566" s="45"/>
      <c r="AL566" s="45"/>
    </row>
    <row r="567" spans="1:38" hidden="1" outlineLevel="2" x14ac:dyDescent="0.25">
      <c r="A567" s="45"/>
      <c r="B567" s="54"/>
      <c r="C567" s="47">
        <f t="shared" si="84"/>
        <v>3</v>
      </c>
      <c r="D567" s="73"/>
      <c r="E567" s="70"/>
      <c r="F567" s="70" t="s">
        <v>1196</v>
      </c>
      <c r="G567" s="73"/>
      <c r="H567" s="76" t="s">
        <v>2643</v>
      </c>
      <c r="I567" s="96" t="s">
        <v>510</v>
      </c>
      <c r="J567" s="96" t="s">
        <v>1154</v>
      </c>
      <c r="K567" s="76"/>
      <c r="L567" s="76"/>
      <c r="M567" s="76"/>
      <c r="N567" s="76"/>
      <c r="O567" s="76"/>
      <c r="P567" s="76"/>
      <c r="Q567" s="76"/>
      <c r="R567" s="76"/>
      <c r="S567" s="76"/>
      <c r="T567" s="76"/>
      <c r="U567" s="262">
        <v>0</v>
      </c>
      <c r="V567" s="262">
        <v>0</v>
      </c>
      <c r="W567" s="262">
        <v>0</v>
      </c>
      <c r="X567" s="255">
        <f t="shared" si="85"/>
        <v>0</v>
      </c>
      <c r="Y567" s="255">
        <f t="shared" si="85"/>
        <v>0</v>
      </c>
      <c r="Z567" s="97">
        <v>0</v>
      </c>
      <c r="AA567" s="255">
        <f t="shared" si="86"/>
        <v>0</v>
      </c>
      <c r="AB567" s="255">
        <f t="shared" si="86"/>
        <v>0</v>
      </c>
      <c r="AC567" s="76"/>
      <c r="AD567" s="97"/>
      <c r="AE567" s="76"/>
      <c r="AF567" s="97">
        <v>1</v>
      </c>
      <c r="AG567" s="97">
        <v>1</v>
      </c>
      <c r="AH567" s="73"/>
      <c r="AI567" s="57"/>
      <c r="AJ567" s="45"/>
      <c r="AK567" s="45"/>
      <c r="AL567" s="45"/>
    </row>
    <row r="568" spans="1:38" hidden="1" outlineLevel="2" x14ac:dyDescent="0.25">
      <c r="A568" s="45"/>
      <c r="B568" s="54"/>
      <c r="C568" s="47">
        <f t="shared" si="84"/>
        <v>3</v>
      </c>
      <c r="D568" s="73"/>
      <c r="E568" s="70"/>
      <c r="F568" s="70" t="s">
        <v>1197</v>
      </c>
      <c r="G568" s="73"/>
      <c r="H568" s="76" t="s">
        <v>2644</v>
      </c>
      <c r="I568" s="96" t="s">
        <v>510</v>
      </c>
      <c r="J568" s="96" t="s">
        <v>1154</v>
      </c>
      <c r="K568" s="76"/>
      <c r="L568" s="76"/>
      <c r="M568" s="76"/>
      <c r="N568" s="76"/>
      <c r="O568" s="76"/>
      <c r="P568" s="76"/>
      <c r="Q568" s="76"/>
      <c r="R568" s="76"/>
      <c r="S568" s="76"/>
      <c r="T568" s="76"/>
      <c r="U568" s="262">
        <v>0</v>
      </c>
      <c r="V568" s="262">
        <v>0</v>
      </c>
      <c r="W568" s="262">
        <v>0</v>
      </c>
      <c r="X568" s="255">
        <f t="shared" si="85"/>
        <v>0</v>
      </c>
      <c r="Y568" s="255">
        <f t="shared" si="85"/>
        <v>0</v>
      </c>
      <c r="Z568" s="97">
        <v>0</v>
      </c>
      <c r="AA568" s="255">
        <f t="shared" si="86"/>
        <v>0</v>
      </c>
      <c r="AB568" s="255">
        <f t="shared" si="86"/>
        <v>0</v>
      </c>
      <c r="AC568" s="76"/>
      <c r="AD568" s="97"/>
      <c r="AE568" s="76"/>
      <c r="AF568" s="97">
        <v>1</v>
      </c>
      <c r="AG568" s="97">
        <v>1</v>
      </c>
      <c r="AH568" s="73"/>
      <c r="AI568" s="57"/>
      <c r="AJ568" s="45"/>
      <c r="AK568" s="45"/>
      <c r="AL568" s="45"/>
    </row>
    <row r="569" spans="1:38" hidden="1" outlineLevel="2" x14ac:dyDescent="0.25">
      <c r="A569" s="45"/>
      <c r="B569" s="54"/>
      <c r="C569" s="47">
        <f t="shared" si="84"/>
        <v>3</v>
      </c>
      <c r="D569" s="73"/>
      <c r="E569" s="70"/>
      <c r="F569" s="70" t="s">
        <v>1198</v>
      </c>
      <c r="G569" s="73"/>
      <c r="H569" s="76" t="s">
        <v>2645</v>
      </c>
      <c r="I569" s="96" t="s">
        <v>510</v>
      </c>
      <c r="J569" s="96" t="s">
        <v>1154</v>
      </c>
      <c r="K569" s="76"/>
      <c r="L569" s="76"/>
      <c r="M569" s="76"/>
      <c r="N569" s="76"/>
      <c r="O569" s="76"/>
      <c r="P569" s="76"/>
      <c r="Q569" s="76"/>
      <c r="R569" s="76"/>
      <c r="S569" s="76"/>
      <c r="T569" s="76"/>
      <c r="U569" s="262">
        <v>0</v>
      </c>
      <c r="V569" s="262">
        <v>0</v>
      </c>
      <c r="W569" s="262">
        <v>0</v>
      </c>
      <c r="X569" s="255">
        <f t="shared" si="85"/>
        <v>-0.2</v>
      </c>
      <c r="Y569" s="255">
        <f t="shared" si="85"/>
        <v>-0.2</v>
      </c>
      <c r="Z569" s="97">
        <f>Z563</f>
        <v>-0.2</v>
      </c>
      <c r="AA569" s="255">
        <f t="shared" si="86"/>
        <v>-0.2</v>
      </c>
      <c r="AB569" s="255">
        <f t="shared" si="86"/>
        <v>-0.2</v>
      </c>
      <c r="AC569" s="76"/>
      <c r="AD569" s="97"/>
      <c r="AE569" s="76"/>
      <c r="AF569" s="97">
        <v>1</v>
      </c>
      <c r="AG569" s="97">
        <v>1</v>
      </c>
      <c r="AH569" s="73"/>
      <c r="AI569" s="57"/>
      <c r="AJ569" s="45"/>
      <c r="AK569" s="45"/>
      <c r="AL569" s="45"/>
    </row>
    <row r="570" spans="1:38" hidden="1" outlineLevel="2" x14ac:dyDescent="0.25">
      <c r="A570" s="45"/>
      <c r="B570" s="54"/>
      <c r="C570" s="47">
        <f t="shared" si="84"/>
        <v>3</v>
      </c>
      <c r="D570" s="73"/>
      <c r="E570" s="70"/>
      <c r="F570" s="70" t="s">
        <v>1199</v>
      </c>
      <c r="G570" s="73"/>
      <c r="H570" s="76" t="s">
        <v>1200</v>
      </c>
      <c r="I570" s="96" t="s">
        <v>510</v>
      </c>
      <c r="J570" s="96" t="s">
        <v>1154</v>
      </c>
      <c r="K570" s="76"/>
      <c r="L570" s="76"/>
      <c r="M570" s="76"/>
      <c r="N570" s="76"/>
      <c r="O570" s="76"/>
      <c r="P570" s="76"/>
      <c r="Q570" s="76"/>
      <c r="R570" s="76"/>
      <c r="S570" s="76"/>
      <c r="T570" s="76"/>
      <c r="U570" s="262">
        <v>0</v>
      </c>
      <c r="V570" s="262">
        <v>0</v>
      </c>
      <c r="W570" s="262">
        <v>0</v>
      </c>
      <c r="X570" s="255">
        <f t="shared" si="86"/>
        <v>0</v>
      </c>
      <c r="Y570" s="255">
        <f t="shared" si="86"/>
        <v>0</v>
      </c>
      <c r="Z570" s="255">
        <f t="shared" si="86"/>
        <v>0</v>
      </c>
      <c r="AA570" s="255">
        <f t="shared" si="86"/>
        <v>0</v>
      </c>
      <c r="AB570" s="255">
        <f t="shared" si="86"/>
        <v>0</v>
      </c>
      <c r="AC570" s="76"/>
      <c r="AD570" s="97"/>
      <c r="AE570" s="76"/>
      <c r="AF570" s="97">
        <v>1</v>
      </c>
      <c r="AG570" s="97">
        <v>1</v>
      </c>
      <c r="AH570" s="73"/>
      <c r="AI570" s="57"/>
      <c r="AJ570" s="45"/>
      <c r="AK570" s="45"/>
      <c r="AL570" s="45"/>
    </row>
    <row r="571" spans="1:38" hidden="1" outlineLevel="2" x14ac:dyDescent="0.25">
      <c r="A571" s="45"/>
      <c r="B571" s="54"/>
      <c r="C571" s="47">
        <f t="shared" si="84"/>
        <v>3</v>
      </c>
      <c r="D571" s="73"/>
      <c r="E571" s="70"/>
      <c r="F571" s="70" t="s">
        <v>1201</v>
      </c>
      <c r="G571" s="73"/>
      <c r="H571" s="76" t="s">
        <v>2646</v>
      </c>
      <c r="I571" s="96" t="s">
        <v>510</v>
      </c>
      <c r="J571" s="96" t="s">
        <v>1154</v>
      </c>
      <c r="K571" s="76"/>
      <c r="L571" s="76"/>
      <c r="M571" s="76"/>
      <c r="N571" s="76"/>
      <c r="O571" s="76"/>
      <c r="P571" s="76"/>
      <c r="Q571" s="76"/>
      <c r="R571" s="76"/>
      <c r="S571" s="76"/>
      <c r="T571" s="76"/>
      <c r="U571" s="262">
        <v>0</v>
      </c>
      <c r="V571" s="262">
        <v>0</v>
      </c>
      <c r="W571" s="262">
        <v>0</v>
      </c>
      <c r="X571" s="255">
        <f t="shared" si="86"/>
        <v>0</v>
      </c>
      <c r="Y571" s="255">
        <f t="shared" si="86"/>
        <v>0</v>
      </c>
      <c r="Z571" s="255">
        <f t="shared" si="86"/>
        <v>0</v>
      </c>
      <c r="AA571" s="255">
        <f t="shared" si="86"/>
        <v>0</v>
      </c>
      <c r="AB571" s="255">
        <f t="shared" si="86"/>
        <v>0</v>
      </c>
      <c r="AC571" s="76"/>
      <c r="AD571" s="97"/>
      <c r="AE571" s="76"/>
      <c r="AF571" s="97">
        <v>1</v>
      </c>
      <c r="AG571" s="97">
        <v>1</v>
      </c>
      <c r="AH571" s="73"/>
      <c r="AI571" s="57"/>
      <c r="AJ571" s="45"/>
      <c r="AK571" s="45"/>
      <c r="AL571" s="45"/>
    </row>
    <row r="572" spans="1:38" hidden="1" outlineLevel="2" x14ac:dyDescent="0.25">
      <c r="A572" s="45"/>
      <c r="B572" s="54"/>
      <c r="C572" s="47">
        <f t="shared" si="84"/>
        <v>3</v>
      </c>
      <c r="D572" s="73"/>
      <c r="E572" s="70"/>
      <c r="F572" s="70" t="s">
        <v>1202</v>
      </c>
      <c r="G572" s="73"/>
      <c r="H572" s="76" t="s">
        <v>2647</v>
      </c>
      <c r="I572" s="96" t="s">
        <v>510</v>
      </c>
      <c r="J572" s="96" t="s">
        <v>1154</v>
      </c>
      <c r="K572" s="76"/>
      <c r="L572" s="76"/>
      <c r="M572" s="76"/>
      <c r="N572" s="76"/>
      <c r="O572" s="76"/>
      <c r="P572" s="76"/>
      <c r="Q572" s="76"/>
      <c r="R572" s="76"/>
      <c r="S572" s="76"/>
      <c r="T572" s="76"/>
      <c r="U572" s="262">
        <v>0</v>
      </c>
      <c r="V572" s="262">
        <v>0</v>
      </c>
      <c r="W572" s="262">
        <v>0</v>
      </c>
      <c r="X572" s="255">
        <f t="shared" si="86"/>
        <v>0</v>
      </c>
      <c r="Y572" s="255">
        <f t="shared" si="86"/>
        <v>0</v>
      </c>
      <c r="Z572" s="255">
        <f t="shared" si="86"/>
        <v>0</v>
      </c>
      <c r="AA572" s="255">
        <f t="shared" si="86"/>
        <v>0</v>
      </c>
      <c r="AB572" s="255">
        <f t="shared" si="86"/>
        <v>0</v>
      </c>
      <c r="AC572" s="76"/>
      <c r="AD572" s="97"/>
      <c r="AE572" s="76"/>
      <c r="AF572" s="97">
        <v>1</v>
      </c>
      <c r="AG572" s="97">
        <v>1</v>
      </c>
      <c r="AH572" s="73"/>
      <c r="AI572" s="57"/>
      <c r="AJ572" s="45"/>
      <c r="AK572" s="45"/>
      <c r="AL572" s="45"/>
    </row>
    <row r="573" spans="1:38" hidden="1" outlineLevel="3" x14ac:dyDescent="0.25">
      <c r="A573" s="45"/>
      <c r="B573" s="54"/>
      <c r="C573" s="47">
        <f t="shared" si="84"/>
        <v>3</v>
      </c>
      <c r="D573" s="73"/>
      <c r="E573" s="70"/>
      <c r="F573" s="70" t="s">
        <v>1203</v>
      </c>
      <c r="G573" s="73"/>
      <c r="H573" s="76" t="s">
        <v>2648</v>
      </c>
      <c r="I573" s="96" t="s">
        <v>510</v>
      </c>
      <c r="J573" s="96" t="s">
        <v>1154</v>
      </c>
      <c r="K573" s="76"/>
      <c r="L573" s="76"/>
      <c r="M573" s="76"/>
      <c r="N573" s="76"/>
      <c r="O573" s="76"/>
      <c r="P573" s="76"/>
      <c r="Q573" s="76"/>
      <c r="R573" s="76"/>
      <c r="S573" s="76"/>
      <c r="T573" s="76"/>
      <c r="U573" s="262">
        <v>0</v>
      </c>
      <c r="V573" s="262">
        <v>0</v>
      </c>
      <c r="W573" s="262">
        <v>0</v>
      </c>
      <c r="X573" s="255">
        <f t="shared" si="86"/>
        <v>0</v>
      </c>
      <c r="Y573" s="255">
        <f t="shared" si="86"/>
        <v>0</v>
      </c>
      <c r="Z573" s="255">
        <f t="shared" si="86"/>
        <v>0</v>
      </c>
      <c r="AA573" s="255">
        <f t="shared" si="86"/>
        <v>0</v>
      </c>
      <c r="AB573" s="255">
        <f t="shared" si="86"/>
        <v>0</v>
      </c>
      <c r="AC573" s="76"/>
      <c r="AD573" s="97"/>
      <c r="AE573" s="76"/>
      <c r="AF573" s="97">
        <v>1</v>
      </c>
      <c r="AG573" s="97">
        <v>1</v>
      </c>
      <c r="AH573" s="73"/>
      <c r="AI573" s="57"/>
      <c r="AJ573" s="45"/>
      <c r="AK573" s="45"/>
      <c r="AL573" s="45"/>
    </row>
    <row r="574" spans="1:38" hidden="1" outlineLevel="3" x14ac:dyDescent="0.25">
      <c r="A574" s="45"/>
      <c r="B574" s="54"/>
      <c r="C574" s="47">
        <f t="shared" si="84"/>
        <v>3</v>
      </c>
      <c r="D574" s="73"/>
      <c r="E574" s="70"/>
      <c r="F574" s="70" t="s">
        <v>1204</v>
      </c>
      <c r="G574" s="73"/>
      <c r="H574" s="76" t="s">
        <v>2649</v>
      </c>
      <c r="I574" s="96" t="s">
        <v>510</v>
      </c>
      <c r="J574" s="96" t="s">
        <v>1154</v>
      </c>
      <c r="K574" s="76"/>
      <c r="L574" s="76"/>
      <c r="M574" s="76"/>
      <c r="N574" s="76"/>
      <c r="O574" s="76"/>
      <c r="P574" s="76"/>
      <c r="Q574" s="76"/>
      <c r="R574" s="76"/>
      <c r="S574" s="76"/>
      <c r="T574" s="76"/>
      <c r="U574" s="262">
        <v>0</v>
      </c>
      <c r="V574" s="262">
        <v>0</v>
      </c>
      <c r="W574" s="262">
        <v>0</v>
      </c>
      <c r="X574" s="255">
        <f t="shared" si="86"/>
        <v>0</v>
      </c>
      <c r="Y574" s="255">
        <f t="shared" si="86"/>
        <v>0</v>
      </c>
      <c r="Z574" s="255">
        <f t="shared" si="86"/>
        <v>0</v>
      </c>
      <c r="AA574" s="255">
        <f t="shared" si="86"/>
        <v>0</v>
      </c>
      <c r="AB574" s="255">
        <f t="shared" si="86"/>
        <v>0</v>
      </c>
      <c r="AC574" s="76"/>
      <c r="AD574" s="97"/>
      <c r="AE574" s="76"/>
      <c r="AF574" s="97">
        <v>1</v>
      </c>
      <c r="AG574" s="97">
        <v>1</v>
      </c>
      <c r="AH574" s="73"/>
      <c r="AI574" s="57"/>
      <c r="AJ574" s="45"/>
      <c r="AK574" s="45"/>
      <c r="AL574" s="45"/>
    </row>
    <row r="575" spans="1:38" hidden="1" outlineLevel="3" x14ac:dyDescent="0.25">
      <c r="A575" s="45"/>
      <c r="B575" s="54"/>
      <c r="C575" s="47">
        <f t="shared" si="84"/>
        <v>3</v>
      </c>
      <c r="D575" s="73"/>
      <c r="E575" s="70"/>
      <c r="F575" s="70" t="s">
        <v>1205</v>
      </c>
      <c r="G575" s="73"/>
      <c r="H575" s="76" t="s">
        <v>2650</v>
      </c>
      <c r="I575" s="96" t="s">
        <v>510</v>
      </c>
      <c r="J575" s="96" t="s">
        <v>1154</v>
      </c>
      <c r="K575" s="76"/>
      <c r="L575" s="76"/>
      <c r="M575" s="76"/>
      <c r="N575" s="76"/>
      <c r="O575" s="76"/>
      <c r="P575" s="76"/>
      <c r="Q575" s="76"/>
      <c r="R575" s="76"/>
      <c r="S575" s="76"/>
      <c r="T575" s="76"/>
      <c r="U575" s="262">
        <v>0</v>
      </c>
      <c r="V575" s="262">
        <v>0</v>
      </c>
      <c r="W575" s="262">
        <v>0</v>
      </c>
      <c r="X575" s="255">
        <f t="shared" si="86"/>
        <v>0</v>
      </c>
      <c r="Y575" s="255">
        <f t="shared" si="86"/>
        <v>0</v>
      </c>
      <c r="Z575" s="255">
        <f t="shared" si="86"/>
        <v>0</v>
      </c>
      <c r="AA575" s="255">
        <f t="shared" si="86"/>
        <v>0</v>
      </c>
      <c r="AB575" s="255">
        <f t="shared" si="86"/>
        <v>0</v>
      </c>
      <c r="AC575" s="76"/>
      <c r="AD575" s="97"/>
      <c r="AE575" s="76"/>
      <c r="AF575" s="97">
        <v>1</v>
      </c>
      <c r="AG575" s="97">
        <v>1</v>
      </c>
      <c r="AH575" s="73"/>
      <c r="AI575" s="57"/>
      <c r="AJ575" s="45"/>
      <c r="AK575" s="45"/>
      <c r="AL575" s="45"/>
    </row>
    <row r="576" spans="1:38" hidden="1" outlineLevel="3" x14ac:dyDescent="0.25">
      <c r="A576" s="45"/>
      <c r="B576" s="54"/>
      <c r="C576" s="47">
        <f t="shared" si="84"/>
        <v>3</v>
      </c>
      <c r="D576" s="73"/>
      <c r="E576" s="70"/>
      <c r="F576" s="70" t="s">
        <v>1206</v>
      </c>
      <c r="G576" s="73"/>
      <c r="H576" s="76" t="s">
        <v>2651</v>
      </c>
      <c r="I576" s="96" t="s">
        <v>510</v>
      </c>
      <c r="J576" s="96" t="s">
        <v>1154</v>
      </c>
      <c r="K576" s="76"/>
      <c r="L576" s="76"/>
      <c r="M576" s="76"/>
      <c r="N576" s="76"/>
      <c r="O576" s="76"/>
      <c r="P576" s="76"/>
      <c r="Q576" s="76"/>
      <c r="R576" s="76"/>
      <c r="S576" s="76"/>
      <c r="T576" s="76"/>
      <c r="U576" s="262">
        <v>0</v>
      </c>
      <c r="V576" s="262">
        <v>0</v>
      </c>
      <c r="W576" s="262">
        <v>0</v>
      </c>
      <c r="X576" s="255">
        <f t="shared" si="86"/>
        <v>0</v>
      </c>
      <c r="Y576" s="255">
        <f t="shared" si="86"/>
        <v>0</v>
      </c>
      <c r="Z576" s="255">
        <f t="shared" si="86"/>
        <v>0</v>
      </c>
      <c r="AA576" s="255">
        <f t="shared" si="86"/>
        <v>0</v>
      </c>
      <c r="AB576" s="255">
        <f t="shared" si="86"/>
        <v>0</v>
      </c>
      <c r="AC576" s="76"/>
      <c r="AD576" s="97"/>
      <c r="AE576" s="76"/>
      <c r="AF576" s="97">
        <v>1</v>
      </c>
      <c r="AG576" s="97">
        <v>1</v>
      </c>
      <c r="AH576" s="73"/>
      <c r="AI576" s="57"/>
      <c r="AJ576" s="45"/>
      <c r="AK576" s="45"/>
      <c r="AL576" s="45"/>
    </row>
    <row r="577" spans="1:38" hidden="1" outlineLevel="3" x14ac:dyDescent="0.25">
      <c r="A577" s="45"/>
      <c r="B577" s="54"/>
      <c r="C577" s="47">
        <f t="shared" si="84"/>
        <v>3</v>
      </c>
      <c r="D577" s="73"/>
      <c r="E577" s="70"/>
      <c r="F577" s="70" t="s">
        <v>1207</v>
      </c>
      <c r="G577" s="73"/>
      <c r="H577" s="76" t="s">
        <v>2652</v>
      </c>
      <c r="I577" s="96" t="s">
        <v>510</v>
      </c>
      <c r="J577" s="96" t="s">
        <v>1154</v>
      </c>
      <c r="K577" s="76"/>
      <c r="L577" s="76"/>
      <c r="M577" s="76"/>
      <c r="N577" s="76"/>
      <c r="O577" s="76"/>
      <c r="P577" s="76"/>
      <c r="Q577" s="76"/>
      <c r="R577" s="76"/>
      <c r="S577" s="76"/>
      <c r="T577" s="76"/>
      <c r="U577" s="262">
        <v>0</v>
      </c>
      <c r="V577" s="262">
        <v>0</v>
      </c>
      <c r="W577" s="262">
        <v>0</v>
      </c>
      <c r="X577" s="255">
        <f t="shared" si="86"/>
        <v>0</v>
      </c>
      <c r="Y577" s="255">
        <f t="shared" si="86"/>
        <v>0</v>
      </c>
      <c r="Z577" s="255">
        <f t="shared" si="86"/>
        <v>0</v>
      </c>
      <c r="AA577" s="255">
        <f t="shared" si="86"/>
        <v>0</v>
      </c>
      <c r="AB577" s="255">
        <f t="shared" si="86"/>
        <v>0</v>
      </c>
      <c r="AC577" s="76"/>
      <c r="AD577" s="97"/>
      <c r="AE577" s="76"/>
      <c r="AF577" s="97">
        <v>1</v>
      </c>
      <c r="AG577" s="97">
        <v>1</v>
      </c>
      <c r="AH577" s="73"/>
      <c r="AI577" s="57"/>
      <c r="AJ577" s="45"/>
      <c r="AK577" s="45"/>
      <c r="AL577" s="45"/>
    </row>
    <row r="578" spans="1:38" hidden="1" outlineLevel="2" x14ac:dyDescent="0.25">
      <c r="A578" s="45"/>
      <c r="B578" s="54"/>
      <c r="C578" s="47">
        <f t="shared" si="84"/>
        <v>3</v>
      </c>
      <c r="D578" s="73"/>
      <c r="E578" s="70"/>
      <c r="F578" s="70" t="s">
        <v>1208</v>
      </c>
      <c r="G578" s="73"/>
      <c r="H578" s="76" t="s">
        <v>1209</v>
      </c>
      <c r="I578" s="96" t="s">
        <v>510</v>
      </c>
      <c r="J578" s="96" t="s">
        <v>1154</v>
      </c>
      <c r="K578" s="76"/>
      <c r="L578" s="76"/>
      <c r="M578" s="76"/>
      <c r="N578" s="76"/>
      <c r="O578" s="76"/>
      <c r="P578" s="76"/>
      <c r="Q578" s="76"/>
      <c r="R578" s="76"/>
      <c r="S578" s="76"/>
      <c r="T578" s="76"/>
      <c r="U578" s="262">
        <v>0</v>
      </c>
      <c r="V578" s="262">
        <v>0</v>
      </c>
      <c r="W578" s="262">
        <v>0</v>
      </c>
      <c r="X578" s="255">
        <f t="shared" si="86"/>
        <v>0</v>
      </c>
      <c r="Y578" s="255">
        <f t="shared" si="86"/>
        <v>0</v>
      </c>
      <c r="Z578" s="255">
        <f t="shared" si="86"/>
        <v>0</v>
      </c>
      <c r="AA578" s="255">
        <f t="shared" si="86"/>
        <v>0</v>
      </c>
      <c r="AB578" s="255">
        <f t="shared" si="86"/>
        <v>0</v>
      </c>
      <c r="AC578" s="76"/>
      <c r="AD578" s="97"/>
      <c r="AE578" s="76"/>
      <c r="AF578" s="97">
        <v>1</v>
      </c>
      <c r="AG578" s="97">
        <v>1</v>
      </c>
      <c r="AH578" s="73"/>
      <c r="AI578" s="57"/>
      <c r="AJ578" s="45"/>
      <c r="AK578" s="45"/>
      <c r="AL578" s="45"/>
    </row>
    <row r="579" spans="1:38" hidden="1" outlineLevel="2" x14ac:dyDescent="0.25">
      <c r="A579" s="45"/>
      <c r="B579" s="54"/>
      <c r="C579" s="47">
        <f t="shared" si="84"/>
        <v>3</v>
      </c>
      <c r="D579" s="73"/>
      <c r="E579" s="70"/>
      <c r="F579" s="70" t="s">
        <v>1210</v>
      </c>
      <c r="G579" s="73"/>
      <c r="H579" s="76" t="s">
        <v>2653</v>
      </c>
      <c r="I579" s="96" t="s">
        <v>510</v>
      </c>
      <c r="J579" s="96" t="s">
        <v>1154</v>
      </c>
      <c r="K579" s="76"/>
      <c r="L579" s="76"/>
      <c r="M579" s="76"/>
      <c r="N579" s="76"/>
      <c r="O579" s="76"/>
      <c r="P579" s="76"/>
      <c r="Q579" s="76"/>
      <c r="R579" s="76"/>
      <c r="S579" s="76"/>
      <c r="T579" s="76"/>
      <c r="U579" s="262">
        <v>0</v>
      </c>
      <c r="V579" s="262">
        <v>0</v>
      </c>
      <c r="W579" s="262">
        <v>0</v>
      </c>
      <c r="X579" s="255">
        <f t="shared" si="86"/>
        <v>0</v>
      </c>
      <c r="Y579" s="255">
        <f t="shared" si="86"/>
        <v>0</v>
      </c>
      <c r="Z579" s="255">
        <f t="shared" si="86"/>
        <v>0</v>
      </c>
      <c r="AA579" s="255">
        <f t="shared" si="86"/>
        <v>0</v>
      </c>
      <c r="AB579" s="255">
        <f t="shared" si="86"/>
        <v>0</v>
      </c>
      <c r="AC579" s="76"/>
      <c r="AD579" s="97"/>
      <c r="AE579" s="76"/>
      <c r="AF579" s="97">
        <v>1</v>
      </c>
      <c r="AG579" s="97">
        <v>1</v>
      </c>
      <c r="AH579" s="73"/>
      <c r="AI579" s="57"/>
      <c r="AJ579" s="45"/>
      <c r="AK579" s="45"/>
      <c r="AL579" s="45"/>
    </row>
    <row r="580" spans="1:38" hidden="1" outlineLevel="2" x14ac:dyDescent="0.25">
      <c r="A580" s="45"/>
      <c r="B580" s="54"/>
      <c r="C580" s="47">
        <f t="shared" si="84"/>
        <v>3</v>
      </c>
      <c r="D580" s="73"/>
      <c r="E580" s="70"/>
      <c r="F580" s="70" t="s">
        <v>1211</v>
      </c>
      <c r="G580" s="73"/>
      <c r="H580" s="76" t="s">
        <v>2654</v>
      </c>
      <c r="I580" s="96" t="s">
        <v>510</v>
      </c>
      <c r="J580" s="96" t="s">
        <v>1154</v>
      </c>
      <c r="K580" s="76"/>
      <c r="L580" s="76"/>
      <c r="M580" s="76"/>
      <c r="N580" s="76"/>
      <c r="O580" s="76"/>
      <c r="P580" s="76"/>
      <c r="Q580" s="76"/>
      <c r="R580" s="76"/>
      <c r="S580" s="76"/>
      <c r="T580" s="76"/>
      <c r="U580" s="262">
        <v>0</v>
      </c>
      <c r="V580" s="262">
        <v>0</v>
      </c>
      <c r="W580" s="262">
        <v>0</v>
      </c>
      <c r="X580" s="255">
        <f t="shared" si="86"/>
        <v>0</v>
      </c>
      <c r="Y580" s="255">
        <f t="shared" si="86"/>
        <v>0</v>
      </c>
      <c r="Z580" s="255">
        <f t="shared" si="86"/>
        <v>0</v>
      </c>
      <c r="AA580" s="255">
        <f t="shared" si="86"/>
        <v>0</v>
      </c>
      <c r="AB580" s="255">
        <f t="shared" si="86"/>
        <v>0</v>
      </c>
      <c r="AC580" s="76"/>
      <c r="AD580" s="97"/>
      <c r="AE580" s="76"/>
      <c r="AF580" s="97">
        <v>1</v>
      </c>
      <c r="AG580" s="97">
        <v>1</v>
      </c>
      <c r="AH580" s="73"/>
      <c r="AI580" s="57"/>
      <c r="AJ580" s="45"/>
      <c r="AK580" s="45"/>
      <c r="AL580" s="45"/>
    </row>
    <row r="581" spans="1:38" hidden="1" outlineLevel="3" x14ac:dyDescent="0.25">
      <c r="A581" s="45"/>
      <c r="B581" s="54"/>
      <c r="C581" s="47">
        <f t="shared" si="84"/>
        <v>3</v>
      </c>
      <c r="D581" s="73"/>
      <c r="E581" s="70"/>
      <c r="F581" s="70" t="s">
        <v>1212</v>
      </c>
      <c r="G581" s="73"/>
      <c r="H581" s="76" t="s">
        <v>2655</v>
      </c>
      <c r="I581" s="96" t="s">
        <v>510</v>
      </c>
      <c r="J581" s="96" t="s">
        <v>1154</v>
      </c>
      <c r="K581" s="76"/>
      <c r="L581" s="76"/>
      <c r="M581" s="76"/>
      <c r="N581" s="76"/>
      <c r="O581" s="76"/>
      <c r="P581" s="76"/>
      <c r="Q581" s="76"/>
      <c r="R581" s="76"/>
      <c r="S581" s="76"/>
      <c r="T581" s="76"/>
      <c r="U581" s="262">
        <v>0</v>
      </c>
      <c r="V581" s="262">
        <v>0</v>
      </c>
      <c r="W581" s="262">
        <v>0</v>
      </c>
      <c r="X581" s="255">
        <f t="shared" si="86"/>
        <v>0</v>
      </c>
      <c r="Y581" s="255">
        <f t="shared" si="86"/>
        <v>0</v>
      </c>
      <c r="Z581" s="255">
        <f t="shared" si="86"/>
        <v>0</v>
      </c>
      <c r="AA581" s="255">
        <f t="shared" si="86"/>
        <v>0</v>
      </c>
      <c r="AB581" s="255">
        <f t="shared" si="86"/>
        <v>0</v>
      </c>
      <c r="AC581" s="76"/>
      <c r="AD581" s="97"/>
      <c r="AE581" s="76"/>
      <c r="AF581" s="97">
        <v>1</v>
      </c>
      <c r="AG581" s="97">
        <v>1</v>
      </c>
      <c r="AH581" s="73"/>
      <c r="AI581" s="57"/>
      <c r="AJ581" s="45"/>
      <c r="AK581" s="45"/>
      <c r="AL581" s="45"/>
    </row>
    <row r="582" spans="1:38" hidden="1" outlineLevel="3" x14ac:dyDescent="0.25">
      <c r="A582" s="45"/>
      <c r="B582" s="54"/>
      <c r="C582" s="47">
        <f t="shared" si="84"/>
        <v>3</v>
      </c>
      <c r="D582" s="73"/>
      <c r="E582" s="70"/>
      <c r="F582" s="70" t="s">
        <v>1213</v>
      </c>
      <c r="G582" s="73"/>
      <c r="H582" s="76" t="s">
        <v>2656</v>
      </c>
      <c r="I582" s="96" t="s">
        <v>510</v>
      </c>
      <c r="J582" s="96" t="s">
        <v>1154</v>
      </c>
      <c r="K582" s="76"/>
      <c r="L582" s="76"/>
      <c r="M582" s="76"/>
      <c r="N582" s="76"/>
      <c r="O582" s="76"/>
      <c r="P582" s="76"/>
      <c r="Q582" s="76"/>
      <c r="R582" s="76"/>
      <c r="S582" s="76"/>
      <c r="T582" s="76"/>
      <c r="U582" s="262">
        <v>0</v>
      </c>
      <c r="V582" s="262">
        <v>0</v>
      </c>
      <c r="W582" s="262">
        <v>0</v>
      </c>
      <c r="X582" s="255">
        <f t="shared" si="86"/>
        <v>0</v>
      </c>
      <c r="Y582" s="255">
        <f t="shared" si="86"/>
        <v>0</v>
      </c>
      <c r="Z582" s="255">
        <f t="shared" si="86"/>
        <v>0</v>
      </c>
      <c r="AA582" s="255">
        <f t="shared" si="86"/>
        <v>0</v>
      </c>
      <c r="AB582" s="255">
        <f t="shared" si="86"/>
        <v>0</v>
      </c>
      <c r="AC582" s="76"/>
      <c r="AD582" s="97"/>
      <c r="AE582" s="76"/>
      <c r="AF582" s="97">
        <v>1</v>
      </c>
      <c r="AG582" s="97">
        <v>1</v>
      </c>
      <c r="AH582" s="73"/>
      <c r="AI582" s="57"/>
      <c r="AJ582" s="45"/>
      <c r="AK582" s="45"/>
      <c r="AL582" s="45"/>
    </row>
    <row r="583" spans="1:38" hidden="1" outlineLevel="3" x14ac:dyDescent="0.25">
      <c r="A583" s="45"/>
      <c r="B583" s="54"/>
      <c r="C583" s="47">
        <f t="shared" si="84"/>
        <v>3</v>
      </c>
      <c r="D583" s="73"/>
      <c r="E583" s="70"/>
      <c r="F583" s="70" t="s">
        <v>1214</v>
      </c>
      <c r="G583" s="73"/>
      <c r="H583" s="76" t="s">
        <v>2657</v>
      </c>
      <c r="I583" s="96" t="s">
        <v>510</v>
      </c>
      <c r="J583" s="96" t="s">
        <v>1154</v>
      </c>
      <c r="K583" s="76"/>
      <c r="L583" s="76"/>
      <c r="M583" s="76"/>
      <c r="N583" s="76"/>
      <c r="O583" s="76"/>
      <c r="P583" s="76"/>
      <c r="Q583" s="76"/>
      <c r="R583" s="76"/>
      <c r="S583" s="76"/>
      <c r="T583" s="76"/>
      <c r="U583" s="262">
        <v>0</v>
      </c>
      <c r="V583" s="262">
        <v>0</v>
      </c>
      <c r="W583" s="262">
        <v>0</v>
      </c>
      <c r="X583" s="255">
        <f t="shared" si="86"/>
        <v>0</v>
      </c>
      <c r="Y583" s="255">
        <f t="shared" si="86"/>
        <v>0</v>
      </c>
      <c r="Z583" s="255">
        <f t="shared" si="86"/>
        <v>0</v>
      </c>
      <c r="AA583" s="255">
        <f t="shared" si="86"/>
        <v>0</v>
      </c>
      <c r="AB583" s="255">
        <f t="shared" si="86"/>
        <v>0</v>
      </c>
      <c r="AC583" s="76"/>
      <c r="AD583" s="97"/>
      <c r="AE583" s="76"/>
      <c r="AF583" s="97">
        <v>1</v>
      </c>
      <c r="AG583" s="97">
        <v>1</v>
      </c>
      <c r="AH583" s="73"/>
      <c r="AI583" s="57"/>
      <c r="AJ583" s="45"/>
      <c r="AK583" s="45"/>
      <c r="AL583" s="45"/>
    </row>
    <row r="584" spans="1:38" hidden="1" outlineLevel="3" x14ac:dyDescent="0.25">
      <c r="A584" s="45"/>
      <c r="B584" s="54"/>
      <c r="C584" s="47">
        <f t="shared" si="84"/>
        <v>3</v>
      </c>
      <c r="D584" s="73"/>
      <c r="E584" s="70"/>
      <c r="F584" s="70" t="s">
        <v>1215</v>
      </c>
      <c r="G584" s="73"/>
      <c r="H584" s="76" t="s">
        <v>2658</v>
      </c>
      <c r="I584" s="96" t="s">
        <v>510</v>
      </c>
      <c r="J584" s="96" t="s">
        <v>1154</v>
      </c>
      <c r="K584" s="76"/>
      <c r="L584" s="76"/>
      <c r="M584" s="76"/>
      <c r="N584" s="76"/>
      <c r="O584" s="76"/>
      <c r="P584" s="76"/>
      <c r="Q584" s="76"/>
      <c r="R584" s="76"/>
      <c r="S584" s="76"/>
      <c r="T584" s="76"/>
      <c r="U584" s="262">
        <v>0</v>
      </c>
      <c r="V584" s="262">
        <v>0</v>
      </c>
      <c r="W584" s="262">
        <v>0</v>
      </c>
      <c r="X584" s="255">
        <f t="shared" si="86"/>
        <v>0</v>
      </c>
      <c r="Y584" s="255">
        <f t="shared" si="86"/>
        <v>0</v>
      </c>
      <c r="Z584" s="255">
        <f t="shared" si="86"/>
        <v>0</v>
      </c>
      <c r="AA584" s="255">
        <f t="shared" si="86"/>
        <v>0</v>
      </c>
      <c r="AB584" s="255">
        <f t="shared" si="86"/>
        <v>0</v>
      </c>
      <c r="AC584" s="76"/>
      <c r="AD584" s="97"/>
      <c r="AE584" s="76"/>
      <c r="AF584" s="97">
        <v>1</v>
      </c>
      <c r="AG584" s="97">
        <v>1</v>
      </c>
      <c r="AH584" s="73"/>
      <c r="AI584" s="57"/>
      <c r="AJ584" s="45"/>
      <c r="AK584" s="45"/>
      <c r="AL584" s="45"/>
    </row>
    <row r="585" spans="1:38" hidden="1" outlineLevel="3" x14ac:dyDescent="0.25">
      <c r="A585" s="45"/>
      <c r="B585" s="54"/>
      <c r="C585" s="47">
        <f t="shared" si="84"/>
        <v>3</v>
      </c>
      <c r="D585" s="73"/>
      <c r="E585" s="70"/>
      <c r="F585" s="70" t="s">
        <v>1216</v>
      </c>
      <c r="G585" s="73"/>
      <c r="H585" s="76" t="s">
        <v>2659</v>
      </c>
      <c r="I585" s="96" t="s">
        <v>510</v>
      </c>
      <c r="J585" s="96" t="s">
        <v>1154</v>
      </c>
      <c r="K585" s="76"/>
      <c r="L585" s="76"/>
      <c r="M585" s="76"/>
      <c r="N585" s="76"/>
      <c r="O585" s="76"/>
      <c r="P585" s="76"/>
      <c r="Q585" s="76"/>
      <c r="R585" s="76"/>
      <c r="S585" s="76"/>
      <c r="T585" s="76"/>
      <c r="U585" s="262">
        <v>0</v>
      </c>
      <c r="V585" s="262">
        <v>0</v>
      </c>
      <c r="W585" s="262">
        <v>0</v>
      </c>
      <c r="X585" s="255">
        <f t="shared" si="86"/>
        <v>0</v>
      </c>
      <c r="Y585" s="255">
        <f t="shared" si="86"/>
        <v>0</v>
      </c>
      <c r="Z585" s="255">
        <f t="shared" si="86"/>
        <v>0</v>
      </c>
      <c r="AA585" s="255">
        <f t="shared" si="86"/>
        <v>0</v>
      </c>
      <c r="AB585" s="255">
        <f t="shared" si="86"/>
        <v>0</v>
      </c>
      <c r="AC585" s="76"/>
      <c r="AD585" s="97"/>
      <c r="AE585" s="76"/>
      <c r="AF585" s="97">
        <v>1</v>
      </c>
      <c r="AG585" s="97">
        <v>1</v>
      </c>
      <c r="AH585" s="73"/>
      <c r="AI585" s="57"/>
      <c r="AJ585" s="45"/>
      <c r="AK585" s="45"/>
      <c r="AL585" s="45"/>
    </row>
    <row r="586" spans="1:38" hidden="1" outlineLevel="3" x14ac:dyDescent="0.25">
      <c r="A586" s="45"/>
      <c r="B586" s="54"/>
      <c r="C586" s="47">
        <f t="shared" si="84"/>
        <v>3</v>
      </c>
      <c r="D586" s="73"/>
      <c r="E586" s="70"/>
      <c r="F586" s="70" t="s">
        <v>2669</v>
      </c>
      <c r="G586" s="73"/>
      <c r="H586" s="76" t="s">
        <v>612</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84"/>
        <v>3</v>
      </c>
      <c r="D587" s="73"/>
      <c r="E587" s="70"/>
      <c r="F587" s="70" t="s">
        <v>2670</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84"/>
        <v>3</v>
      </c>
      <c r="D588" s="73"/>
      <c r="E588" s="70"/>
      <c r="F588" s="70" t="s">
        <v>2671</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84"/>
        <v>3</v>
      </c>
      <c r="D589" s="73"/>
      <c r="E589" s="70"/>
      <c r="F589" s="70" t="s">
        <v>2672</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84"/>
        <v>3</v>
      </c>
      <c r="D590" s="73"/>
      <c r="E590" s="70"/>
      <c r="F590" s="70" t="s">
        <v>2673</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84"/>
        <v>3</v>
      </c>
      <c r="D591" s="73"/>
      <c r="E591" s="70"/>
      <c r="F591" s="70" t="s">
        <v>2674</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4"/>
        <v>3</v>
      </c>
      <c r="D592" s="73"/>
      <c r="E592" s="70"/>
      <c r="F592" s="70" t="s">
        <v>2675</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4"/>
        <v>3</v>
      </c>
      <c r="D593" s="73"/>
      <c r="E593" s="70"/>
      <c r="F593" s="70" t="s">
        <v>2676</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25">
      <c r="A594" s="45"/>
      <c r="B594" s="54"/>
      <c r="C594" s="47">
        <f t="shared" si="84"/>
        <v>3</v>
      </c>
      <c r="D594" s="73"/>
      <c r="E594" s="70"/>
      <c r="F594" s="70" t="s">
        <v>2677</v>
      </c>
      <c r="G594" s="73"/>
      <c r="H594" s="76" t="s">
        <v>2701</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x14ac:dyDescent="0.25">
      <c r="A595" s="45"/>
      <c r="B595" s="54"/>
      <c r="C595" s="47">
        <f t="shared" si="84"/>
        <v>3</v>
      </c>
      <c r="D595" s="73"/>
      <c r="E595" s="70"/>
      <c r="F595" s="70" t="s">
        <v>2678</v>
      </c>
      <c r="G595" s="73"/>
      <c r="H595" s="76" t="s">
        <v>2702</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84"/>
        <v>3</v>
      </c>
      <c r="D596" s="73"/>
      <c r="E596" s="70"/>
      <c r="F596" s="70" t="s">
        <v>2679</v>
      </c>
      <c r="G596" s="73"/>
      <c r="H596" s="76" t="s">
        <v>2703</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84"/>
        <v>3</v>
      </c>
      <c r="D597" s="73"/>
      <c r="E597" s="70"/>
      <c r="F597" s="70" t="s">
        <v>2680</v>
      </c>
      <c r="G597" s="73"/>
      <c r="H597" s="76" t="s">
        <v>2704</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84"/>
        <v>3</v>
      </c>
      <c r="D598" s="73"/>
      <c r="E598" s="70"/>
      <c r="F598" s="70" t="s">
        <v>2681</v>
      </c>
      <c r="G598" s="73"/>
      <c r="H598" s="76" t="s">
        <v>2705</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84"/>
        <v>3</v>
      </c>
      <c r="D599" s="73"/>
      <c r="E599" s="70"/>
      <c r="F599" s="70" t="s">
        <v>2682</v>
      </c>
      <c r="G599" s="73"/>
      <c r="H599" s="76" t="s">
        <v>2706</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84"/>
        <v>3</v>
      </c>
      <c r="D600" s="73"/>
      <c r="E600" s="70"/>
      <c r="F600" s="70" t="s">
        <v>2683</v>
      </c>
      <c r="G600" s="73"/>
      <c r="H600" s="76" t="s">
        <v>2707</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4"/>
        <v>3</v>
      </c>
      <c r="D601" s="73"/>
      <c r="E601" s="70"/>
      <c r="F601" s="70" t="s">
        <v>2684</v>
      </c>
      <c r="G601" s="73"/>
      <c r="H601" s="76" t="s">
        <v>2708</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4"/>
        <v>3</v>
      </c>
      <c r="D602" s="73"/>
      <c r="E602" s="70"/>
      <c r="F602" s="70" t="s">
        <v>2685</v>
      </c>
      <c r="G602" s="73"/>
      <c r="H602" s="76" t="s">
        <v>612</v>
      </c>
      <c r="I602" s="96"/>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84"/>
        <v>3</v>
      </c>
      <c r="D603" s="73"/>
      <c r="E603" s="70"/>
      <c r="F603" s="70" t="s">
        <v>2686</v>
      </c>
      <c r="G603" s="73"/>
      <c r="H603" s="76"/>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84"/>
        <v>3</v>
      </c>
      <c r="D604" s="73"/>
      <c r="E604" s="70"/>
      <c r="F604" s="70" t="s">
        <v>2687</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84"/>
        <v>3</v>
      </c>
      <c r="D605" s="73"/>
      <c r="E605" s="70"/>
      <c r="F605" s="70" t="s">
        <v>2688</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84"/>
        <v>3</v>
      </c>
      <c r="D606" s="73"/>
      <c r="E606" s="70"/>
      <c r="F606" s="70" t="s">
        <v>2689</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84"/>
        <v>3</v>
      </c>
      <c r="D607" s="73"/>
      <c r="E607" s="70"/>
      <c r="F607" s="70" t="s">
        <v>2690</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84"/>
        <v>3</v>
      </c>
      <c r="D608" s="73"/>
      <c r="E608" s="70"/>
      <c r="F608" s="70" t="s">
        <v>2691</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84"/>
        <v>3</v>
      </c>
      <c r="D609" s="73"/>
      <c r="E609" s="70"/>
      <c r="F609" s="70" t="s">
        <v>2692</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2" x14ac:dyDescent="0.25">
      <c r="A610" s="45"/>
      <c r="B610" s="54"/>
      <c r="C610" s="47">
        <f t="shared" si="84"/>
        <v>3</v>
      </c>
      <c r="D610" s="73"/>
      <c r="E610" s="70"/>
      <c r="F610" s="70" t="s">
        <v>2693</v>
      </c>
      <c r="G610" s="73"/>
      <c r="H610" s="76" t="s">
        <v>2787</v>
      </c>
      <c r="I610" s="96"/>
      <c r="J610" s="96"/>
      <c r="K610" s="76"/>
      <c r="L610" s="76"/>
      <c r="M610" s="76"/>
      <c r="N610" s="76"/>
      <c r="O610" s="76"/>
      <c r="P610" s="76"/>
      <c r="Q610" s="76"/>
      <c r="R610" s="76"/>
      <c r="S610" s="76"/>
      <c r="T610" s="76"/>
      <c r="U610" s="97"/>
      <c r="V610" s="97"/>
      <c r="W610" s="97"/>
      <c r="X610" s="97"/>
      <c r="Y610" s="97"/>
      <c r="Z610" s="97"/>
      <c r="AA610" s="97"/>
      <c r="AB610" s="97"/>
      <c r="AC610" s="76"/>
      <c r="AD610" s="76"/>
      <c r="AE610" s="76"/>
      <c r="AF610" s="97">
        <v>1</v>
      </c>
      <c r="AG610" s="97">
        <v>1</v>
      </c>
      <c r="AH610" s="73"/>
      <c r="AI610" s="57"/>
      <c r="AJ610" s="45"/>
      <c r="AK610" s="45"/>
      <c r="AL610" s="45"/>
    </row>
    <row r="611" spans="1:38" hidden="1" outlineLevel="2" x14ac:dyDescent="0.25">
      <c r="A611" s="45"/>
      <c r="B611" s="54"/>
      <c r="C611" s="47">
        <f t="shared" si="84"/>
        <v>3</v>
      </c>
      <c r="D611" s="73"/>
      <c r="E611" s="70"/>
      <c r="F611" s="70" t="s">
        <v>2694</v>
      </c>
      <c r="G611" s="73"/>
      <c r="H611" s="76" t="s">
        <v>2702</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hidden="1" outlineLevel="3" x14ac:dyDescent="0.25">
      <c r="A612" s="45"/>
      <c r="B612" s="54"/>
      <c r="C612" s="47">
        <f t="shared" si="84"/>
        <v>3</v>
      </c>
      <c r="D612" s="73"/>
      <c r="E612" s="70"/>
      <c r="F612" s="70" t="s">
        <v>2695</v>
      </c>
      <c r="G612" s="73"/>
      <c r="H612" s="76" t="s">
        <v>2703</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25">
      <c r="A613" s="45"/>
      <c r="B613" s="54"/>
      <c r="C613" s="47">
        <f t="shared" si="84"/>
        <v>3</v>
      </c>
      <c r="D613" s="73"/>
      <c r="E613" s="70"/>
      <c r="F613" s="70" t="s">
        <v>2696</v>
      </c>
      <c r="G613" s="73"/>
      <c r="H613" s="76" t="s">
        <v>2704</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25">
      <c r="A614" s="45"/>
      <c r="B614" s="54"/>
      <c r="C614" s="47">
        <f t="shared" si="84"/>
        <v>3</v>
      </c>
      <c r="D614" s="73"/>
      <c r="E614" s="70"/>
      <c r="F614" s="70" t="s">
        <v>2697</v>
      </c>
      <c r="G614" s="73"/>
      <c r="H614" s="76" t="s">
        <v>2705</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25">
      <c r="A615" s="45"/>
      <c r="B615" s="54"/>
      <c r="C615" s="47">
        <f t="shared" si="84"/>
        <v>3</v>
      </c>
      <c r="D615" s="73"/>
      <c r="E615" s="70"/>
      <c r="F615" s="70" t="s">
        <v>2698</v>
      </c>
      <c r="G615" s="73"/>
      <c r="H615" s="76" t="s">
        <v>2706</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25">
      <c r="A616" s="45"/>
      <c r="B616" s="54"/>
      <c r="C616" s="47">
        <f t="shared" si="84"/>
        <v>3</v>
      </c>
      <c r="D616" s="73"/>
      <c r="E616" s="70"/>
      <c r="F616" s="70" t="s">
        <v>2699</v>
      </c>
      <c r="G616" s="73"/>
      <c r="H616" s="76" t="s">
        <v>2707</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3" x14ac:dyDescent="0.25">
      <c r="A617" s="45"/>
      <c r="B617" s="54"/>
      <c r="C617" s="47">
        <f t="shared" si="84"/>
        <v>3</v>
      </c>
      <c r="D617" s="73"/>
      <c r="E617" s="70"/>
      <c r="F617" s="70" t="s">
        <v>2700</v>
      </c>
      <c r="G617" s="73"/>
      <c r="H617" s="76" t="s">
        <v>2708</v>
      </c>
      <c r="I617" s="96"/>
      <c r="J617" s="96"/>
      <c r="K617" s="76"/>
      <c r="L617" s="76"/>
      <c r="M617" s="76"/>
      <c r="N617" s="76"/>
      <c r="O617" s="76"/>
      <c r="P617" s="76"/>
      <c r="Q617" s="76"/>
      <c r="R617" s="76"/>
      <c r="S617" s="76"/>
      <c r="T617" s="76"/>
      <c r="U617" s="97"/>
      <c r="V617" s="97"/>
      <c r="W617" s="97"/>
      <c r="X617" s="97"/>
      <c r="Y617" s="97"/>
      <c r="Z617" s="97"/>
      <c r="AA617" s="97"/>
      <c r="AB617" s="97"/>
      <c r="AC617" s="76"/>
      <c r="AD617" s="76"/>
      <c r="AE617" s="76"/>
      <c r="AF617" s="97">
        <v>1</v>
      </c>
      <c r="AG617" s="97">
        <v>1</v>
      </c>
      <c r="AH617" s="73"/>
      <c r="AI617" s="57"/>
      <c r="AJ617" s="45"/>
      <c r="AK617" s="45"/>
      <c r="AL617" s="45"/>
    </row>
    <row r="618" spans="1:38" hidden="1" outlineLevel="2" x14ac:dyDescent="0.25">
      <c r="A618" s="45"/>
      <c r="B618" s="54"/>
      <c r="C618" s="47">
        <f t="shared" si="84"/>
        <v>3</v>
      </c>
      <c r="D618" s="73"/>
      <c r="E618" s="70"/>
      <c r="F618" s="70" t="s">
        <v>2789</v>
      </c>
      <c r="G618" s="73"/>
      <c r="H618" s="76" t="s">
        <v>2788</v>
      </c>
      <c r="I618" s="96">
        <v>1</v>
      </c>
      <c r="J618" s="96"/>
      <c r="K618" s="76"/>
      <c r="L618" s="76"/>
      <c r="M618" s="76"/>
      <c r="N618" s="76"/>
      <c r="O618" s="76"/>
      <c r="P618" s="76"/>
      <c r="Q618" s="76"/>
      <c r="R618" s="76"/>
      <c r="S618" s="76"/>
      <c r="T618" s="76"/>
      <c r="U618" s="97">
        <f>Y618-($I618*-0.3347)</f>
        <v>0.39093</v>
      </c>
      <c r="V618" s="255">
        <f>U618</f>
        <v>0.39093</v>
      </c>
      <c r="W618" s="255">
        <f>V618</f>
        <v>0.39093</v>
      </c>
      <c r="X618" s="255">
        <f>Y618</f>
        <v>5.6230000000000002E-2</v>
      </c>
      <c r="Y618" s="97">
        <f>-($I618*-0.05623)</f>
        <v>5.6230000000000002E-2</v>
      </c>
      <c r="Z618" s="255">
        <f>Y618</f>
        <v>5.6230000000000002E-2</v>
      </c>
      <c r="AA618" s="255">
        <f>Z618</f>
        <v>5.6230000000000002E-2</v>
      </c>
      <c r="AB618" s="255">
        <f>AA618</f>
        <v>5.6230000000000002E-2</v>
      </c>
      <c r="AC618" s="76"/>
      <c r="AD618" s="97" t="s">
        <v>2778</v>
      </c>
      <c r="AE618" s="76"/>
      <c r="AF618" s="97">
        <v>1</v>
      </c>
      <c r="AG618" s="97">
        <v>1</v>
      </c>
      <c r="AH618" s="73"/>
      <c r="AI618" s="57"/>
      <c r="AJ618" s="45"/>
      <c r="AK618" s="45"/>
      <c r="AL618" s="45"/>
    </row>
    <row r="619" spans="1:38" hidden="1" outlineLevel="2" x14ac:dyDescent="0.25">
      <c r="A619" s="45"/>
      <c r="B619" s="54"/>
      <c r="C619" s="47">
        <f t="shared" si="84"/>
        <v>3</v>
      </c>
      <c r="D619" s="73"/>
      <c r="E619" s="70"/>
      <c r="F619" s="70" t="s">
        <v>2790</v>
      </c>
      <c r="G619" s="73"/>
      <c r="H619" s="76" t="s">
        <v>2702</v>
      </c>
      <c r="I619" s="96">
        <v>2</v>
      </c>
      <c r="J619" s="96"/>
      <c r="K619" s="76"/>
      <c r="L619" s="76"/>
      <c r="M619" s="76"/>
      <c r="N619" s="76"/>
      <c r="O619" s="76"/>
      <c r="P619" s="76"/>
      <c r="Q619" s="76"/>
      <c r="R619" s="76"/>
      <c r="S619" s="76"/>
      <c r="T619" s="76"/>
      <c r="U619" s="97">
        <f t="shared" ref="U619:U625" si="87">Y619-($I619*-0.3347)</f>
        <v>0.78186</v>
      </c>
      <c r="V619" s="255">
        <f t="shared" ref="V619:V625" si="88">U619</f>
        <v>0.78186</v>
      </c>
      <c r="W619" s="255">
        <f t="shared" ref="W619:W625" si="89">V619</f>
        <v>0.78186</v>
      </c>
      <c r="X619" s="255">
        <f t="shared" ref="X619:X625" si="90">Y619</f>
        <v>0.11246</v>
      </c>
      <c r="Y619" s="97">
        <f t="shared" ref="Y619:Y625" si="91">-($I619*-0.05623)</f>
        <v>0.11246</v>
      </c>
      <c r="Z619" s="255">
        <f t="shared" ref="Z619:Z625" si="92">Y619</f>
        <v>0.11246</v>
      </c>
      <c r="AA619" s="255">
        <f t="shared" ref="AA619:AA625" si="93">Z619</f>
        <v>0.11246</v>
      </c>
      <c r="AB619" s="255">
        <f t="shared" ref="AB619:AB625" si="94">AA619</f>
        <v>0.11246</v>
      </c>
      <c r="AC619" s="76"/>
      <c r="AD619" s="76"/>
      <c r="AE619" s="76"/>
      <c r="AF619" s="97">
        <v>1</v>
      </c>
      <c r="AG619" s="97">
        <v>1</v>
      </c>
      <c r="AH619" s="73"/>
      <c r="AI619" s="57"/>
      <c r="AJ619" s="45"/>
      <c r="AK619" s="45"/>
      <c r="AL619" s="45"/>
    </row>
    <row r="620" spans="1:38" hidden="1" outlineLevel="2" x14ac:dyDescent="0.25">
      <c r="A620" s="45"/>
      <c r="B620" s="54"/>
      <c r="C620" s="47">
        <f t="shared" si="84"/>
        <v>3</v>
      </c>
      <c r="D620" s="73"/>
      <c r="E620" s="70"/>
      <c r="F620" s="70" t="s">
        <v>2791</v>
      </c>
      <c r="G620" s="73"/>
      <c r="H620" s="76" t="s">
        <v>2703</v>
      </c>
      <c r="I620" s="96">
        <v>3</v>
      </c>
      <c r="J620" s="96"/>
      <c r="K620" s="76"/>
      <c r="L620" s="76"/>
      <c r="M620" s="76"/>
      <c r="N620" s="76"/>
      <c r="O620" s="76"/>
      <c r="P620" s="76"/>
      <c r="Q620" s="76"/>
      <c r="R620" s="76"/>
      <c r="S620" s="76"/>
      <c r="T620" s="76"/>
      <c r="U620" s="97">
        <f t="shared" si="87"/>
        <v>1.17279</v>
      </c>
      <c r="V620" s="255">
        <f t="shared" si="88"/>
        <v>1.17279</v>
      </c>
      <c r="W620" s="255">
        <f t="shared" si="89"/>
        <v>1.17279</v>
      </c>
      <c r="X620" s="255">
        <f t="shared" si="90"/>
        <v>0.16869000000000001</v>
      </c>
      <c r="Y620" s="97">
        <f t="shared" si="91"/>
        <v>0.16869000000000001</v>
      </c>
      <c r="Z620" s="255">
        <f t="shared" si="92"/>
        <v>0.16869000000000001</v>
      </c>
      <c r="AA620" s="255">
        <f t="shared" si="93"/>
        <v>0.16869000000000001</v>
      </c>
      <c r="AB620" s="255">
        <f t="shared" si="94"/>
        <v>0.16869000000000001</v>
      </c>
      <c r="AC620" s="76"/>
      <c r="AD620" s="76"/>
      <c r="AE620" s="76"/>
      <c r="AF620" s="97">
        <v>1</v>
      </c>
      <c r="AG620" s="97">
        <v>1</v>
      </c>
      <c r="AH620" s="73"/>
      <c r="AI620" s="57"/>
      <c r="AJ620" s="45"/>
      <c r="AK620" s="45"/>
      <c r="AL620" s="45"/>
    </row>
    <row r="621" spans="1:38" hidden="1" outlineLevel="2" x14ac:dyDescent="0.25">
      <c r="A621" s="45"/>
      <c r="B621" s="54"/>
      <c r="C621" s="47">
        <f t="shared" si="84"/>
        <v>3</v>
      </c>
      <c r="D621" s="73"/>
      <c r="E621" s="70"/>
      <c r="F621" s="70" t="s">
        <v>2792</v>
      </c>
      <c r="G621" s="73"/>
      <c r="H621" s="76" t="s">
        <v>2704</v>
      </c>
      <c r="I621" s="96">
        <v>4</v>
      </c>
      <c r="J621" s="96"/>
      <c r="K621" s="76"/>
      <c r="L621" s="76"/>
      <c r="M621" s="76"/>
      <c r="N621" s="76"/>
      <c r="O621" s="76"/>
      <c r="P621" s="76"/>
      <c r="Q621" s="76"/>
      <c r="R621" s="76"/>
      <c r="S621" s="76"/>
      <c r="T621" s="76"/>
      <c r="U621" s="97">
        <f t="shared" si="87"/>
        <v>1.56372</v>
      </c>
      <c r="V621" s="255">
        <f t="shared" si="88"/>
        <v>1.56372</v>
      </c>
      <c r="W621" s="255">
        <f t="shared" si="89"/>
        <v>1.56372</v>
      </c>
      <c r="X621" s="255">
        <f t="shared" si="90"/>
        <v>0.22492000000000001</v>
      </c>
      <c r="Y621" s="97">
        <f t="shared" si="91"/>
        <v>0.22492000000000001</v>
      </c>
      <c r="Z621" s="255">
        <f t="shared" si="92"/>
        <v>0.22492000000000001</v>
      </c>
      <c r="AA621" s="255">
        <f t="shared" si="93"/>
        <v>0.22492000000000001</v>
      </c>
      <c r="AB621" s="255">
        <f t="shared" si="94"/>
        <v>0.22492000000000001</v>
      </c>
      <c r="AC621" s="76"/>
      <c r="AD621" s="76"/>
      <c r="AE621" s="76"/>
      <c r="AF621" s="97">
        <v>1</v>
      </c>
      <c r="AG621" s="97">
        <v>1</v>
      </c>
      <c r="AH621" s="73"/>
      <c r="AI621" s="57"/>
      <c r="AJ621" s="45"/>
      <c r="AK621" s="45"/>
      <c r="AL621" s="45"/>
    </row>
    <row r="622" spans="1:38" hidden="1" outlineLevel="2" x14ac:dyDescent="0.25">
      <c r="A622" s="45"/>
      <c r="B622" s="54"/>
      <c r="C622" s="47">
        <f t="shared" si="84"/>
        <v>3</v>
      </c>
      <c r="D622" s="73"/>
      <c r="E622" s="70"/>
      <c r="F622" s="70" t="s">
        <v>2793</v>
      </c>
      <c r="G622" s="73"/>
      <c r="H622" s="76" t="s">
        <v>2705</v>
      </c>
      <c r="I622" s="96">
        <v>5</v>
      </c>
      <c r="J622" s="96"/>
      <c r="K622" s="76"/>
      <c r="L622" s="76"/>
      <c r="M622" s="76"/>
      <c r="N622" s="76"/>
      <c r="O622" s="76"/>
      <c r="P622" s="76"/>
      <c r="Q622" s="76"/>
      <c r="R622" s="76"/>
      <c r="S622" s="76"/>
      <c r="T622" s="76"/>
      <c r="U622" s="97">
        <f t="shared" si="87"/>
        <v>1.95465</v>
      </c>
      <c r="V622" s="255">
        <f t="shared" si="88"/>
        <v>1.95465</v>
      </c>
      <c r="W622" s="255">
        <f t="shared" si="89"/>
        <v>1.95465</v>
      </c>
      <c r="X622" s="255">
        <f t="shared" si="90"/>
        <v>0.28115000000000001</v>
      </c>
      <c r="Y622" s="97">
        <f t="shared" si="91"/>
        <v>0.28115000000000001</v>
      </c>
      <c r="Z622" s="255">
        <f t="shared" si="92"/>
        <v>0.28115000000000001</v>
      </c>
      <c r="AA622" s="255">
        <f t="shared" si="93"/>
        <v>0.28115000000000001</v>
      </c>
      <c r="AB622" s="255">
        <f t="shared" si="94"/>
        <v>0.28115000000000001</v>
      </c>
      <c r="AC622" s="76"/>
      <c r="AD622" s="76"/>
      <c r="AE622" s="76"/>
      <c r="AF622" s="97">
        <v>1</v>
      </c>
      <c r="AG622" s="97">
        <v>1</v>
      </c>
      <c r="AH622" s="73"/>
      <c r="AI622" s="57"/>
      <c r="AJ622" s="45"/>
      <c r="AK622" s="45"/>
      <c r="AL622" s="45"/>
    </row>
    <row r="623" spans="1:38" hidden="1" outlineLevel="2" x14ac:dyDescent="0.25">
      <c r="A623" s="45"/>
      <c r="B623" s="54"/>
      <c r="C623" s="47">
        <f t="shared" si="84"/>
        <v>3</v>
      </c>
      <c r="D623" s="73"/>
      <c r="E623" s="70"/>
      <c r="F623" s="70" t="s">
        <v>2794</v>
      </c>
      <c r="G623" s="73"/>
      <c r="H623" s="76" t="s">
        <v>2706</v>
      </c>
      <c r="I623" s="96">
        <v>6</v>
      </c>
      <c r="J623" s="96"/>
      <c r="K623" s="76"/>
      <c r="L623" s="76"/>
      <c r="M623" s="76"/>
      <c r="N623" s="76"/>
      <c r="O623" s="76"/>
      <c r="P623" s="76"/>
      <c r="Q623" s="76"/>
      <c r="R623" s="76"/>
      <c r="S623" s="76"/>
      <c r="T623" s="76"/>
      <c r="U623" s="97">
        <f t="shared" si="87"/>
        <v>2.34558</v>
      </c>
      <c r="V623" s="255">
        <f t="shared" si="88"/>
        <v>2.34558</v>
      </c>
      <c r="W623" s="255">
        <f t="shared" si="89"/>
        <v>2.34558</v>
      </c>
      <c r="X623" s="255">
        <f t="shared" si="90"/>
        <v>0.33738000000000001</v>
      </c>
      <c r="Y623" s="97">
        <f t="shared" si="91"/>
        <v>0.33738000000000001</v>
      </c>
      <c r="Z623" s="255">
        <f t="shared" si="92"/>
        <v>0.33738000000000001</v>
      </c>
      <c r="AA623" s="255">
        <f t="shared" si="93"/>
        <v>0.33738000000000001</v>
      </c>
      <c r="AB623" s="255">
        <f t="shared" si="94"/>
        <v>0.33738000000000001</v>
      </c>
      <c r="AC623" s="76"/>
      <c r="AD623" s="76"/>
      <c r="AE623" s="76"/>
      <c r="AF623" s="97">
        <v>1</v>
      </c>
      <c r="AG623" s="97">
        <v>1</v>
      </c>
      <c r="AH623" s="73"/>
      <c r="AI623" s="57"/>
      <c r="AJ623" s="45"/>
      <c r="AK623" s="45"/>
      <c r="AL623" s="45"/>
    </row>
    <row r="624" spans="1:38" hidden="1" outlineLevel="2" x14ac:dyDescent="0.25">
      <c r="A624" s="45"/>
      <c r="B624" s="54"/>
      <c r="C624" s="47">
        <f t="shared" si="84"/>
        <v>3</v>
      </c>
      <c r="D624" s="73"/>
      <c r="E624" s="70"/>
      <c r="F624" s="70" t="s">
        <v>2795</v>
      </c>
      <c r="G624" s="73"/>
      <c r="H624" s="76" t="s">
        <v>2707</v>
      </c>
      <c r="I624" s="96">
        <v>7</v>
      </c>
      <c r="J624" s="96"/>
      <c r="K624" s="76"/>
      <c r="L624" s="76"/>
      <c r="M624" s="76"/>
      <c r="N624" s="76"/>
      <c r="O624" s="76"/>
      <c r="P624" s="76"/>
      <c r="Q624" s="76"/>
      <c r="R624" s="76"/>
      <c r="S624" s="76"/>
      <c r="T624" s="76"/>
      <c r="U624" s="97">
        <f t="shared" si="87"/>
        <v>2.73651</v>
      </c>
      <c r="V624" s="255">
        <f t="shared" si="88"/>
        <v>2.73651</v>
      </c>
      <c r="W624" s="255">
        <f t="shared" si="89"/>
        <v>2.73651</v>
      </c>
      <c r="X624" s="255">
        <f t="shared" si="90"/>
        <v>0.39361000000000002</v>
      </c>
      <c r="Y624" s="97">
        <f t="shared" si="91"/>
        <v>0.39361000000000002</v>
      </c>
      <c r="Z624" s="255">
        <f t="shared" si="92"/>
        <v>0.39361000000000002</v>
      </c>
      <c r="AA624" s="255">
        <f t="shared" si="93"/>
        <v>0.39361000000000002</v>
      </c>
      <c r="AB624" s="255">
        <f t="shared" si="94"/>
        <v>0.39361000000000002</v>
      </c>
      <c r="AC624" s="76"/>
      <c r="AD624" s="76"/>
      <c r="AE624" s="76"/>
      <c r="AF624" s="97">
        <v>1</v>
      </c>
      <c r="AG624" s="97">
        <v>1</v>
      </c>
      <c r="AH624" s="73"/>
      <c r="AI624" s="57"/>
      <c r="AJ624" s="45"/>
      <c r="AK624" s="45"/>
      <c r="AL624" s="45"/>
    </row>
    <row r="625" spans="1:38" hidden="1" outlineLevel="2" x14ac:dyDescent="0.25">
      <c r="A625" s="45"/>
      <c r="B625" s="54"/>
      <c r="C625" s="47">
        <f t="shared" si="84"/>
        <v>3</v>
      </c>
      <c r="D625" s="73"/>
      <c r="E625" s="70"/>
      <c r="F625" s="70" t="s">
        <v>2796</v>
      </c>
      <c r="G625" s="73"/>
      <c r="H625" s="76" t="s">
        <v>2708</v>
      </c>
      <c r="I625" s="96">
        <v>8</v>
      </c>
      <c r="J625" s="96"/>
      <c r="K625" s="76"/>
      <c r="L625" s="76"/>
      <c r="M625" s="76"/>
      <c r="N625" s="76"/>
      <c r="O625" s="76"/>
      <c r="P625" s="76"/>
      <c r="Q625" s="76"/>
      <c r="R625" s="76"/>
      <c r="S625" s="76"/>
      <c r="T625" s="76"/>
      <c r="U625" s="97">
        <f t="shared" si="87"/>
        <v>3.12744</v>
      </c>
      <c r="V625" s="255">
        <f t="shared" si="88"/>
        <v>3.12744</v>
      </c>
      <c r="W625" s="255">
        <f t="shared" si="89"/>
        <v>3.12744</v>
      </c>
      <c r="X625" s="255">
        <f t="shared" si="90"/>
        <v>0.44984000000000002</v>
      </c>
      <c r="Y625" s="97">
        <f t="shared" si="91"/>
        <v>0.44984000000000002</v>
      </c>
      <c r="Z625" s="255">
        <f t="shared" si="92"/>
        <v>0.44984000000000002</v>
      </c>
      <c r="AA625" s="255">
        <f t="shared" si="93"/>
        <v>0.44984000000000002</v>
      </c>
      <c r="AB625" s="255">
        <f t="shared" si="94"/>
        <v>0.44984000000000002</v>
      </c>
      <c r="AC625" s="76"/>
      <c r="AD625" s="76"/>
      <c r="AE625" s="76"/>
      <c r="AF625" s="97">
        <v>1</v>
      </c>
      <c r="AG625" s="97">
        <v>1</v>
      </c>
      <c r="AH625" s="73"/>
      <c r="AI625" s="57"/>
      <c r="AJ625" s="45"/>
      <c r="AK625" s="45"/>
      <c r="AL625" s="45"/>
    </row>
    <row r="626" spans="1:38" outlineLevel="1" collapsed="1" x14ac:dyDescent="0.25">
      <c r="A626" s="45"/>
      <c r="B626" s="54"/>
      <c r="C626" s="47">
        <f>INT($C$29)+1</f>
        <v>2</v>
      </c>
      <c r="D626" s="73"/>
      <c r="E626" s="70"/>
      <c r="F626" s="256" t="s">
        <v>1217</v>
      </c>
      <c r="G626" s="73"/>
      <c r="H626" s="246" t="s">
        <v>1218</v>
      </c>
      <c r="I626" s="129"/>
      <c r="J626" s="129" t="s">
        <v>1054</v>
      </c>
      <c r="K626" s="76"/>
      <c r="L626" s="76"/>
      <c r="M626" s="76"/>
      <c r="N626" s="76"/>
      <c r="O626" s="76"/>
      <c r="P626" s="76"/>
      <c r="Q626" s="76"/>
      <c r="R626" s="76"/>
      <c r="S626" s="76"/>
      <c r="T626" s="76"/>
      <c r="U626" s="79">
        <f>COUNTA($F$627:$F$698)/V626</f>
        <v>24</v>
      </c>
      <c r="V626" s="79">
        <v>3</v>
      </c>
      <c r="W626" s="79">
        <v>-3</v>
      </c>
      <c r="X626" s="76"/>
      <c r="Y626" s="76"/>
      <c r="Z626" s="76"/>
      <c r="AA626" s="76"/>
      <c r="AB626" s="76"/>
      <c r="AC626" s="76"/>
      <c r="AD626" s="76"/>
      <c r="AE626" s="76"/>
      <c r="AF626" s="76"/>
      <c r="AG626" s="76"/>
      <c r="AH626" s="73"/>
      <c r="AI626" s="57"/>
      <c r="AJ626" s="45"/>
      <c r="AK626" s="45"/>
      <c r="AL626" s="45"/>
    </row>
    <row r="627" spans="1:38" hidden="1" outlineLevel="3" x14ac:dyDescent="0.25">
      <c r="A627" s="45"/>
      <c r="B627" s="54"/>
      <c r="C627" s="47">
        <f t="shared" ref="C627:C698" si="95">INT($C$29)+2</f>
        <v>3</v>
      </c>
      <c r="D627" s="73"/>
      <c r="E627" s="70"/>
      <c r="F627" s="70" t="s">
        <v>1219</v>
      </c>
      <c r="G627" s="73"/>
      <c r="H627" s="76" t="s">
        <v>612</v>
      </c>
      <c r="I627" s="96" t="s">
        <v>510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5"/>
        <v>3</v>
      </c>
      <c r="D628" s="73"/>
      <c r="E628" s="70"/>
      <c r="F628" s="70" t="s">
        <v>1220</v>
      </c>
      <c r="G628" s="73"/>
      <c r="H628" s="76"/>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5"/>
        <v>3</v>
      </c>
      <c r="D629" s="73"/>
      <c r="E629" s="70"/>
      <c r="F629" s="70" t="s">
        <v>1221</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95"/>
        <v>3</v>
      </c>
      <c r="D630" s="73"/>
      <c r="E630" s="70"/>
      <c r="F630" s="70" t="s">
        <v>1222</v>
      </c>
      <c r="G630" s="73"/>
      <c r="H630" s="76" t="s">
        <v>1323</v>
      </c>
      <c r="I630" s="96" t="s">
        <v>510</v>
      </c>
      <c r="J630" s="96"/>
      <c r="K630" s="76"/>
      <c r="L630" s="76"/>
      <c r="M630" s="76"/>
      <c r="N630" s="76"/>
      <c r="O630" s="76"/>
      <c r="P630" s="76"/>
      <c r="Q630" s="76"/>
      <c r="R630" s="76"/>
      <c r="S630" s="76"/>
      <c r="T630" s="76"/>
      <c r="U630" s="97">
        <v>0</v>
      </c>
      <c r="V630" s="97">
        <v>0</v>
      </c>
      <c r="W630" s="97">
        <v>0</v>
      </c>
      <c r="X630" s="97">
        <v>0</v>
      </c>
      <c r="Y630" s="97">
        <v>0</v>
      </c>
      <c r="Z630" s="97">
        <v>0</v>
      </c>
      <c r="AA630" s="97">
        <v>0</v>
      </c>
      <c r="AB630" s="97">
        <v>0</v>
      </c>
      <c r="AC630" s="76"/>
      <c r="AD630" s="97"/>
      <c r="AE630" s="76"/>
      <c r="AF630" s="97">
        <v>1</v>
      </c>
      <c r="AG630" s="97">
        <v>1</v>
      </c>
      <c r="AH630" s="73"/>
      <c r="AI630" s="57"/>
      <c r="AJ630" s="45"/>
      <c r="AK630" s="45"/>
      <c r="AL630" s="45"/>
    </row>
    <row r="631" spans="1:38" hidden="1" outlineLevel="2" x14ac:dyDescent="0.25">
      <c r="A631" s="45"/>
      <c r="B631" s="54"/>
      <c r="C631" s="47">
        <f t="shared" si="95"/>
        <v>3</v>
      </c>
      <c r="D631" s="73"/>
      <c r="E631" s="70"/>
      <c r="F631" s="70" t="s">
        <v>1223</v>
      </c>
      <c r="G631" s="73"/>
      <c r="H631" s="76" t="s">
        <v>1325</v>
      </c>
      <c r="I631" s="96" t="s">
        <v>510</v>
      </c>
      <c r="J631" s="96"/>
      <c r="K631" s="76"/>
      <c r="L631" s="76"/>
      <c r="M631" s="76"/>
      <c r="N631" s="76"/>
      <c r="O631" s="76"/>
      <c r="P631" s="76"/>
      <c r="Q631" s="76"/>
      <c r="R631" s="76"/>
      <c r="S631" s="76"/>
      <c r="T631" s="76"/>
      <c r="U631" s="118">
        <v>-0.01</v>
      </c>
      <c r="V631" s="118">
        <v>-0.01</v>
      </c>
      <c r="W631" s="118">
        <v>-0.01</v>
      </c>
      <c r="X631" s="118">
        <v>-0.01</v>
      </c>
      <c r="Y631" s="118">
        <v>-0.01</v>
      </c>
      <c r="Z631" s="118">
        <v>-0.01</v>
      </c>
      <c r="AA631" s="118">
        <v>-0.01</v>
      </c>
      <c r="AB631" s="118">
        <v>-0.01</v>
      </c>
      <c r="AC631" s="76"/>
      <c r="AD631" s="97" t="s">
        <v>1326</v>
      </c>
      <c r="AE631" s="76"/>
      <c r="AF631" s="97">
        <v>1</v>
      </c>
      <c r="AG631" s="97">
        <v>1</v>
      </c>
      <c r="AH631" s="73"/>
      <c r="AI631" s="57"/>
      <c r="AJ631" s="45"/>
      <c r="AK631" s="45"/>
      <c r="AL631" s="45"/>
    </row>
    <row r="632" spans="1:38" hidden="1" outlineLevel="2" x14ac:dyDescent="0.25">
      <c r="A632" s="45"/>
      <c r="B632" s="54"/>
      <c r="C632" s="47">
        <f t="shared" si="95"/>
        <v>3</v>
      </c>
      <c r="D632" s="73"/>
      <c r="E632" s="70"/>
      <c r="F632" s="70" t="s">
        <v>1224</v>
      </c>
      <c r="G632" s="73"/>
      <c r="H632" s="76" t="s">
        <v>1328</v>
      </c>
      <c r="I632" s="96" t="s">
        <v>510</v>
      </c>
      <c r="J632" s="96"/>
      <c r="K632" s="76"/>
      <c r="L632" s="76"/>
      <c r="M632" s="76"/>
      <c r="N632" s="76"/>
      <c r="O632" s="76"/>
      <c r="P632" s="76"/>
      <c r="Q632" s="76"/>
      <c r="R632" s="76"/>
      <c r="S632" s="76"/>
      <c r="T632" s="76"/>
      <c r="U632" s="76">
        <v>0</v>
      </c>
      <c r="V632" s="76">
        <v>0</v>
      </c>
      <c r="W632" s="76">
        <v>0</v>
      </c>
      <c r="X632" s="76">
        <v>0</v>
      </c>
      <c r="Y632" s="76">
        <v>0</v>
      </c>
      <c r="Z632" s="76">
        <v>0</v>
      </c>
      <c r="AA632" s="76">
        <v>0</v>
      </c>
      <c r="AB632" s="76">
        <v>0</v>
      </c>
      <c r="AC632" s="76"/>
      <c r="AD632" s="76"/>
      <c r="AE632" s="76"/>
      <c r="AF632" s="97">
        <v>1</v>
      </c>
      <c r="AG632" s="97">
        <v>1</v>
      </c>
      <c r="AH632" s="73"/>
      <c r="AI632" s="57"/>
      <c r="AJ632" s="45"/>
      <c r="AK632" s="45"/>
      <c r="AL632" s="45"/>
    </row>
    <row r="633" spans="1:38" hidden="1" outlineLevel="3" x14ac:dyDescent="0.25">
      <c r="A633" s="45"/>
      <c r="B633" s="54"/>
      <c r="C633" s="47">
        <f t="shared" si="95"/>
        <v>3</v>
      </c>
      <c r="D633" s="73"/>
      <c r="E633" s="70"/>
      <c r="F633" s="70" t="s">
        <v>1225</v>
      </c>
      <c r="G633" s="73"/>
      <c r="H633" s="76" t="s">
        <v>612</v>
      </c>
      <c r="I633" s="96" t="s">
        <v>510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5"/>
        <v>3</v>
      </c>
      <c r="D634" s="73"/>
      <c r="E634" s="70"/>
      <c r="F634" s="70" t="s">
        <v>1226</v>
      </c>
      <c r="G634" s="73"/>
      <c r="H634" s="76"/>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5"/>
        <v>3</v>
      </c>
      <c r="D635" s="73"/>
      <c r="E635" s="70"/>
      <c r="F635" s="70" t="s">
        <v>1227</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5"/>
        <v>3</v>
      </c>
      <c r="D636" s="73"/>
      <c r="E636" s="70"/>
      <c r="F636" s="70" t="s">
        <v>1228</v>
      </c>
      <c r="G636" s="73"/>
      <c r="H636" s="76" t="s">
        <v>612</v>
      </c>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5"/>
        <v>3</v>
      </c>
      <c r="D637" s="73"/>
      <c r="E637" s="70"/>
      <c r="F637" s="70" t="s">
        <v>1229</v>
      </c>
      <c r="G637" s="73"/>
      <c r="H637" s="76"/>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5"/>
        <v>3</v>
      </c>
      <c r="D638" s="73"/>
      <c r="E638" s="70"/>
      <c r="F638" s="70" t="s">
        <v>1230</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5"/>
        <v>3</v>
      </c>
      <c r="D639" s="73"/>
      <c r="E639" s="70"/>
      <c r="F639" s="70" t="s">
        <v>1231</v>
      </c>
      <c r="G639" s="73"/>
      <c r="H639" s="76" t="s">
        <v>612</v>
      </c>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95"/>
        <v>3</v>
      </c>
      <c r="D640" s="73"/>
      <c r="E640" s="70"/>
      <c r="F640" s="70" t="s">
        <v>1232</v>
      </c>
      <c r="G640" s="73"/>
      <c r="H640" s="76"/>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95"/>
        <v>3</v>
      </c>
      <c r="D641" s="73"/>
      <c r="E641" s="70"/>
      <c r="F641" s="70" t="s">
        <v>1233</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95"/>
        <v>3</v>
      </c>
      <c r="D642" s="73"/>
      <c r="E642" s="70"/>
      <c r="F642" s="70" t="s">
        <v>1234</v>
      </c>
      <c r="G642" s="73"/>
      <c r="H642" s="76" t="s">
        <v>612</v>
      </c>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95"/>
        <v>3</v>
      </c>
      <c r="D643" s="73"/>
      <c r="E643" s="70"/>
      <c r="F643" s="70" t="s">
        <v>1235</v>
      </c>
      <c r="G643" s="73"/>
      <c r="H643" s="76"/>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95"/>
        <v>3</v>
      </c>
      <c r="D644" s="73"/>
      <c r="E644" s="70"/>
      <c r="F644" s="70" t="s">
        <v>1236</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ref="C645:C650" si="96">INT($C$29)+3</f>
        <v>4</v>
      </c>
      <c r="D645" s="73"/>
      <c r="E645" s="70"/>
      <c r="F645" s="70" t="s">
        <v>1237</v>
      </c>
      <c r="G645" s="73"/>
      <c r="H645" s="76" t="s">
        <v>612</v>
      </c>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96"/>
        <v>4</v>
      </c>
      <c r="D646" s="73"/>
      <c r="E646" s="70"/>
      <c r="F646" s="70" t="s">
        <v>1238</v>
      </c>
      <c r="G646" s="73"/>
      <c r="H646" s="76"/>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96"/>
        <v>4</v>
      </c>
      <c r="D647" s="73"/>
      <c r="E647" s="70"/>
      <c r="F647" s="70" t="s">
        <v>1239</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96"/>
        <v>4</v>
      </c>
      <c r="D648" s="73"/>
      <c r="E648" s="70"/>
      <c r="F648" s="70" t="s">
        <v>1240</v>
      </c>
      <c r="G648" s="73"/>
      <c r="H648" s="76" t="s">
        <v>612</v>
      </c>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96"/>
        <v>4</v>
      </c>
      <c r="D649" s="73"/>
      <c r="E649" s="70"/>
      <c r="F649" s="70" t="s">
        <v>1241</v>
      </c>
      <c r="G649" s="73"/>
      <c r="H649" s="76"/>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96"/>
        <v>4</v>
      </c>
      <c r="D650" s="73"/>
      <c r="E650" s="70"/>
      <c r="F650" s="70" t="s">
        <v>1242</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2" x14ac:dyDescent="0.25">
      <c r="A651" s="45"/>
      <c r="B651" s="54"/>
      <c r="C651" s="47">
        <f t="shared" si="95"/>
        <v>3</v>
      </c>
      <c r="D651" s="73"/>
      <c r="E651" s="70"/>
      <c r="F651" s="70" t="s">
        <v>1243</v>
      </c>
      <c r="G651" s="73"/>
      <c r="H651" s="76" t="s">
        <v>1244</v>
      </c>
      <c r="I651" s="96" t="s">
        <v>510</v>
      </c>
      <c r="J651" s="96"/>
      <c r="K651" s="76"/>
      <c r="L651" s="76"/>
      <c r="M651" s="76"/>
      <c r="N651" s="76"/>
      <c r="O651" s="76"/>
      <c r="P651" s="76"/>
      <c r="Q651" s="76"/>
      <c r="R651" s="76"/>
      <c r="S651" s="76"/>
      <c r="T651" s="76"/>
      <c r="U651" s="97">
        <v>0</v>
      </c>
      <c r="V651" s="255">
        <f>U651</f>
        <v>0</v>
      </c>
      <c r="W651" s="255">
        <f>V651</f>
        <v>0</v>
      </c>
      <c r="X651" s="255">
        <f>Y651</f>
        <v>-0.26729999999999998</v>
      </c>
      <c r="Y651" s="97">
        <v>-0.26729999999999998</v>
      </c>
      <c r="Z651" s="255">
        <f t="shared" ref="Z651:AB652" si="97">Y651</f>
        <v>-0.26729999999999998</v>
      </c>
      <c r="AA651" s="255">
        <f t="shared" si="97"/>
        <v>-0.26729999999999998</v>
      </c>
      <c r="AB651" s="255">
        <f t="shared" si="97"/>
        <v>-0.26729999999999998</v>
      </c>
      <c r="AC651" s="76"/>
      <c r="AD651" s="76" t="s">
        <v>1245</v>
      </c>
      <c r="AE651" s="76"/>
      <c r="AF651" s="97">
        <v>1</v>
      </c>
      <c r="AG651" s="97">
        <v>1</v>
      </c>
      <c r="AH651" s="73"/>
      <c r="AI651" s="57"/>
      <c r="AJ651" s="45"/>
      <c r="AK651" s="45"/>
      <c r="AL651" s="45"/>
    </row>
    <row r="652" spans="1:38" hidden="1" outlineLevel="2" x14ac:dyDescent="0.25">
      <c r="A652" s="45"/>
      <c r="B652" s="54"/>
      <c r="C652" s="47">
        <f t="shared" si="95"/>
        <v>3</v>
      </c>
      <c r="D652" s="73"/>
      <c r="E652" s="70"/>
      <c r="F652" s="70" t="s">
        <v>1246</v>
      </c>
      <c r="G652" s="73"/>
      <c r="H652" s="76" t="s">
        <v>2660</v>
      </c>
      <c r="I652" s="96" t="s">
        <v>510</v>
      </c>
      <c r="J652" s="96"/>
      <c r="K652" s="76"/>
      <c r="L652" s="76"/>
      <c r="M652" s="76"/>
      <c r="N652" s="76"/>
      <c r="O652" s="76"/>
      <c r="P652" s="76"/>
      <c r="Q652" s="76"/>
      <c r="R652" s="76"/>
      <c r="S652" s="76"/>
      <c r="T652" s="76"/>
      <c r="U652" s="97">
        <v>-2.38</v>
      </c>
      <c r="V652" s="255">
        <f>U652</f>
        <v>-2.38</v>
      </c>
      <c r="W652" s="255">
        <f>V652</f>
        <v>-2.38</v>
      </c>
      <c r="X652" s="255">
        <f>Y652</f>
        <v>0</v>
      </c>
      <c r="Y652" s="97">
        <v>0</v>
      </c>
      <c r="Z652" s="255">
        <f t="shared" si="97"/>
        <v>0</v>
      </c>
      <c r="AA652" s="255">
        <f t="shared" si="97"/>
        <v>0</v>
      </c>
      <c r="AB652" s="255">
        <f t="shared" si="97"/>
        <v>0</v>
      </c>
      <c r="AC652" s="76"/>
      <c r="AD652" s="76" t="s">
        <v>2598</v>
      </c>
      <c r="AE652" s="76"/>
      <c r="AF652" s="97">
        <v>1</v>
      </c>
      <c r="AG652" s="97">
        <v>1</v>
      </c>
      <c r="AH652" s="73"/>
      <c r="AI652" s="57"/>
      <c r="AJ652" s="45"/>
      <c r="AK652" s="45"/>
      <c r="AL652" s="45"/>
    </row>
    <row r="653" spans="1:38" hidden="1" outlineLevel="2" x14ac:dyDescent="0.25">
      <c r="A653" s="45"/>
      <c r="B653" s="54"/>
      <c r="C653" s="47">
        <f t="shared" si="95"/>
        <v>3</v>
      </c>
      <c r="D653" s="73"/>
      <c r="E653" s="70"/>
      <c r="F653" s="70" t="s">
        <v>1247</v>
      </c>
      <c r="G653" s="73"/>
      <c r="H653" s="76" t="s">
        <v>2661</v>
      </c>
      <c r="I653" s="96" t="s">
        <v>510</v>
      </c>
      <c r="J653" s="96"/>
      <c r="K653" s="76"/>
      <c r="L653" s="76"/>
      <c r="M653" s="76"/>
      <c r="N653" s="76"/>
      <c r="O653" s="76"/>
      <c r="P653" s="76"/>
      <c r="Q653" s="76"/>
      <c r="R653" s="76"/>
      <c r="S653" s="76"/>
      <c r="T653" s="76"/>
      <c r="U653" s="253">
        <f>U651</f>
        <v>0</v>
      </c>
      <c r="V653" s="253">
        <f t="shared" ref="V653:AB653" si="98">V651</f>
        <v>0</v>
      </c>
      <c r="W653" s="253">
        <f t="shared" si="98"/>
        <v>0</v>
      </c>
      <c r="X653" s="253">
        <f t="shared" si="98"/>
        <v>-0.26729999999999998</v>
      </c>
      <c r="Y653" s="253">
        <f t="shared" si="98"/>
        <v>-0.26729999999999998</v>
      </c>
      <c r="Z653" s="253">
        <f t="shared" si="98"/>
        <v>-0.26729999999999998</v>
      </c>
      <c r="AA653" s="253">
        <f t="shared" si="98"/>
        <v>-0.26729999999999998</v>
      </c>
      <c r="AB653" s="253">
        <f t="shared" si="98"/>
        <v>-0.26729999999999998</v>
      </c>
      <c r="AC653" s="76"/>
      <c r="AD653" s="76"/>
      <c r="AE653" s="76"/>
      <c r="AF653" s="97">
        <v>1</v>
      </c>
      <c r="AG653" s="97">
        <v>1</v>
      </c>
      <c r="AH653" s="73"/>
      <c r="AI653" s="57"/>
      <c r="AJ653" s="45"/>
      <c r="AK653" s="45"/>
      <c r="AL653" s="45"/>
    </row>
    <row r="654" spans="1:38" hidden="1" outlineLevel="2" x14ac:dyDescent="0.25">
      <c r="A654" s="45"/>
      <c r="B654" s="54"/>
      <c r="C654" s="47">
        <f t="shared" si="95"/>
        <v>3</v>
      </c>
      <c r="D654" s="73"/>
      <c r="E654" s="70"/>
      <c r="F654" s="70" t="s">
        <v>1248</v>
      </c>
      <c r="G654" s="73"/>
      <c r="H654" s="76" t="s">
        <v>1249</v>
      </c>
      <c r="I654" s="96" t="s">
        <v>510</v>
      </c>
      <c r="J654" s="96"/>
      <c r="K654" s="76"/>
      <c r="L654" s="76"/>
      <c r="M654" s="76"/>
      <c r="N654" s="76"/>
      <c r="O654" s="76"/>
      <c r="P654" s="76"/>
      <c r="Q654" s="76"/>
      <c r="R654" s="76"/>
      <c r="S654" s="76"/>
      <c r="T654" s="76"/>
      <c r="U654" s="97">
        <v>0</v>
      </c>
      <c r="V654" s="255">
        <f>U654</f>
        <v>0</v>
      </c>
      <c r="W654" s="255">
        <f>V654</f>
        <v>0</v>
      </c>
      <c r="X654" s="255">
        <f>Y654</f>
        <v>0</v>
      </c>
      <c r="Y654" s="97">
        <v>0</v>
      </c>
      <c r="Z654" s="255">
        <f t="shared" ref="Z654:AB656" si="99">Y654</f>
        <v>0</v>
      </c>
      <c r="AA654" s="255">
        <f t="shared" si="99"/>
        <v>0</v>
      </c>
      <c r="AB654" s="255">
        <f t="shared" si="99"/>
        <v>0</v>
      </c>
      <c r="AC654" s="76"/>
      <c r="AD654" s="76" t="s">
        <v>1245</v>
      </c>
      <c r="AE654" s="76"/>
      <c r="AF654" s="97">
        <v>1</v>
      </c>
      <c r="AG654" s="97">
        <v>1</v>
      </c>
      <c r="AH654" s="73"/>
      <c r="AI654" s="57"/>
      <c r="AJ654" s="45"/>
      <c r="AK654" s="45"/>
      <c r="AL654" s="45"/>
    </row>
    <row r="655" spans="1:38" hidden="1" outlineLevel="2" x14ac:dyDescent="0.25">
      <c r="A655" s="45"/>
      <c r="B655" s="54"/>
      <c r="C655" s="47">
        <f t="shared" si="95"/>
        <v>3</v>
      </c>
      <c r="D655" s="73"/>
      <c r="E655" s="70"/>
      <c r="F655" s="70" t="s">
        <v>1250</v>
      </c>
      <c r="G655" s="73"/>
      <c r="H655" s="76" t="s">
        <v>2662</v>
      </c>
      <c r="I655" s="96" t="s">
        <v>510</v>
      </c>
      <c r="J655" s="96"/>
      <c r="K655" s="76"/>
      <c r="L655" s="76"/>
      <c r="M655" s="76"/>
      <c r="N655" s="76"/>
      <c r="O655" s="76"/>
      <c r="P655" s="76"/>
      <c r="Q655" s="76"/>
      <c r="R655" s="76"/>
      <c r="S655" s="76"/>
      <c r="T655" s="76"/>
      <c r="U655" s="97">
        <v>2.673E-3</v>
      </c>
      <c r="V655" s="255">
        <f>U655</f>
        <v>2.673E-3</v>
      </c>
      <c r="W655" s="255">
        <f>V655</f>
        <v>2.673E-3</v>
      </c>
      <c r="X655" s="255">
        <f>Y655</f>
        <v>0</v>
      </c>
      <c r="Y655" s="97">
        <v>0</v>
      </c>
      <c r="Z655" s="255">
        <f t="shared" si="99"/>
        <v>0</v>
      </c>
      <c r="AA655" s="255">
        <f t="shared" si="99"/>
        <v>0</v>
      </c>
      <c r="AB655" s="255">
        <f t="shared" si="99"/>
        <v>0</v>
      </c>
      <c r="AC655" s="76"/>
      <c r="AD655" s="76"/>
      <c r="AE655" s="76"/>
      <c r="AF655" s="97">
        <v>1</v>
      </c>
      <c r="AG655" s="97">
        <v>1</v>
      </c>
      <c r="AH655" s="73"/>
      <c r="AI655" s="57"/>
      <c r="AJ655" s="45"/>
      <c r="AK655" s="45"/>
      <c r="AL655" s="45"/>
    </row>
    <row r="656" spans="1:38" hidden="1" outlineLevel="2" x14ac:dyDescent="0.25">
      <c r="A656" s="45"/>
      <c r="B656" s="54"/>
      <c r="C656" s="47">
        <f t="shared" si="95"/>
        <v>3</v>
      </c>
      <c r="D656" s="73"/>
      <c r="E656" s="70"/>
      <c r="F656" s="70" t="s">
        <v>1251</v>
      </c>
      <c r="G656" s="73"/>
      <c r="H656" s="76" t="s">
        <v>2663</v>
      </c>
      <c r="I656" s="96" t="s">
        <v>510</v>
      </c>
      <c r="J656" s="96"/>
      <c r="K656" s="76"/>
      <c r="L656" s="76"/>
      <c r="M656" s="76"/>
      <c r="N656" s="76"/>
      <c r="O656" s="76"/>
      <c r="P656" s="76"/>
      <c r="Q656" s="76"/>
      <c r="R656" s="76"/>
      <c r="S656" s="76"/>
      <c r="T656" s="76"/>
      <c r="U656" s="76">
        <v>0</v>
      </c>
      <c r="V656" s="76">
        <v>0</v>
      </c>
      <c r="W656" s="76">
        <v>0</v>
      </c>
      <c r="X656" s="255">
        <f>Y656</f>
        <v>0</v>
      </c>
      <c r="Y656" s="97">
        <v>0</v>
      </c>
      <c r="Z656" s="255">
        <f t="shared" si="99"/>
        <v>0</v>
      </c>
      <c r="AA656" s="255">
        <f t="shared" si="99"/>
        <v>0</v>
      </c>
      <c r="AB656" s="255">
        <f t="shared" si="99"/>
        <v>0</v>
      </c>
      <c r="AC656" s="76"/>
      <c r="AD656" s="76"/>
      <c r="AE656" s="76"/>
      <c r="AF656" s="97">
        <v>1</v>
      </c>
      <c r="AG656" s="97">
        <v>1</v>
      </c>
      <c r="AH656" s="73"/>
      <c r="AI656" s="57"/>
      <c r="AJ656" s="45"/>
      <c r="AK656" s="45"/>
      <c r="AL656" s="45"/>
    </row>
    <row r="657" spans="1:38" hidden="1" outlineLevel="2" x14ac:dyDescent="0.25">
      <c r="A657" s="45"/>
      <c r="B657" s="54"/>
      <c r="C657" s="47">
        <f t="shared" si="95"/>
        <v>3</v>
      </c>
      <c r="D657" s="73"/>
      <c r="E657" s="70"/>
      <c r="F657" s="70" t="s">
        <v>1252</v>
      </c>
      <c r="G657" s="73"/>
      <c r="H657" s="76" t="s">
        <v>1253</v>
      </c>
      <c r="I657" s="96"/>
      <c r="J657" s="96" t="s">
        <v>1182</v>
      </c>
      <c r="K657" s="97">
        <v>1.1499999999999999</v>
      </c>
      <c r="L657" s="97">
        <v>1.1499999999999999</v>
      </c>
      <c r="M657" s="97">
        <v>1.1499999999999999</v>
      </c>
      <c r="N657" s="97">
        <v>1.1499999999999999</v>
      </c>
      <c r="O657" s="97">
        <v>1.1499999999999999</v>
      </c>
      <c r="P657" s="97">
        <v>1.1499999999999999</v>
      </c>
      <c r="Q657" s="76"/>
      <c r="R657" s="76" t="s">
        <v>520</v>
      </c>
      <c r="S657" s="76" t="s">
        <v>520</v>
      </c>
      <c r="T657" s="76"/>
      <c r="U657" s="253">
        <f t="shared" ref="U657:AB662" si="100">INDEX($K657:$Q657,1,U$43)</f>
        <v>1.1499999999999999</v>
      </c>
      <c r="V657" s="253">
        <f t="shared" si="100"/>
        <v>1.1499999999999999</v>
      </c>
      <c r="W657" s="253">
        <f t="shared" si="100"/>
        <v>1.1499999999999999</v>
      </c>
      <c r="X657" s="253">
        <f t="shared" si="100"/>
        <v>1.1499999999999999</v>
      </c>
      <c r="Y657" s="253">
        <f t="shared" si="100"/>
        <v>1.1499999999999999</v>
      </c>
      <c r="Z657" s="253">
        <f t="shared" si="100"/>
        <v>1.1499999999999999</v>
      </c>
      <c r="AA657" s="253">
        <f t="shared" si="100"/>
        <v>1.1499999999999999</v>
      </c>
      <c r="AB657" s="253">
        <f t="shared" si="100"/>
        <v>1.1499999999999999</v>
      </c>
      <c r="AC657" s="76"/>
      <c r="AD657" s="76"/>
      <c r="AE657" s="76"/>
      <c r="AF657" s="97">
        <v>1</v>
      </c>
      <c r="AG657" s="97">
        <v>1</v>
      </c>
      <c r="AH657" s="73"/>
      <c r="AI657" s="57"/>
      <c r="AJ657" s="45"/>
      <c r="AK657" s="45"/>
      <c r="AL657" s="45"/>
    </row>
    <row r="658" spans="1:38" hidden="1" outlineLevel="2" x14ac:dyDescent="0.25">
      <c r="A658" s="45"/>
      <c r="B658" s="54"/>
      <c r="C658" s="47">
        <f t="shared" si="95"/>
        <v>3</v>
      </c>
      <c r="D658" s="73"/>
      <c r="E658" s="70"/>
      <c r="F658" s="70" t="s">
        <v>1254</v>
      </c>
      <c r="G658" s="73"/>
      <c r="H658" s="76" t="s">
        <v>2664</v>
      </c>
      <c r="I658" s="96"/>
      <c r="J658" s="96" t="s">
        <v>1182</v>
      </c>
      <c r="K658" s="97">
        <v>1</v>
      </c>
      <c r="L658" s="97">
        <v>1</v>
      </c>
      <c r="M658" s="97">
        <v>1</v>
      </c>
      <c r="N658" s="97">
        <v>1</v>
      </c>
      <c r="O658" s="97">
        <v>1</v>
      </c>
      <c r="P658" s="97">
        <v>1</v>
      </c>
      <c r="Q658" s="76"/>
      <c r="R658" s="76" t="s">
        <v>520</v>
      </c>
      <c r="S658" s="76" t="s">
        <v>520</v>
      </c>
      <c r="T658" s="76"/>
      <c r="U658" s="253">
        <f t="shared" si="100"/>
        <v>1</v>
      </c>
      <c r="V658" s="253">
        <f t="shared" si="100"/>
        <v>1</v>
      </c>
      <c r="W658" s="253">
        <f t="shared" si="100"/>
        <v>1</v>
      </c>
      <c r="X658" s="253">
        <f t="shared" si="100"/>
        <v>1</v>
      </c>
      <c r="Y658" s="253">
        <f t="shared" si="100"/>
        <v>1</v>
      </c>
      <c r="Z658" s="253">
        <f t="shared" si="100"/>
        <v>1</v>
      </c>
      <c r="AA658" s="253">
        <f t="shared" si="100"/>
        <v>1</v>
      </c>
      <c r="AB658" s="253">
        <f t="shared" si="100"/>
        <v>1</v>
      </c>
      <c r="AC658" s="76"/>
      <c r="AD658" s="76"/>
      <c r="AE658" s="76"/>
      <c r="AF658" s="97">
        <v>1</v>
      </c>
      <c r="AG658" s="97">
        <v>1</v>
      </c>
      <c r="AH658" s="73"/>
      <c r="AI658" s="57"/>
      <c r="AJ658" s="45"/>
      <c r="AK658" s="45"/>
      <c r="AL658" s="45"/>
    </row>
    <row r="659" spans="1:38" hidden="1" outlineLevel="2" x14ac:dyDescent="0.25">
      <c r="A659" s="45"/>
      <c r="B659" s="54"/>
      <c r="C659" s="47">
        <f t="shared" si="95"/>
        <v>3</v>
      </c>
      <c r="D659" s="73"/>
      <c r="E659" s="70"/>
      <c r="F659" s="70" t="s">
        <v>1255</v>
      </c>
      <c r="G659" s="73"/>
      <c r="H659" s="76" t="s">
        <v>2665</v>
      </c>
      <c r="I659" s="96"/>
      <c r="J659" s="96" t="s">
        <v>1182</v>
      </c>
      <c r="K659" s="97">
        <v>1</v>
      </c>
      <c r="L659" s="97">
        <v>1</v>
      </c>
      <c r="M659" s="97">
        <v>1</v>
      </c>
      <c r="N659" s="97">
        <v>1</v>
      </c>
      <c r="O659" s="97">
        <v>1</v>
      </c>
      <c r="P659" s="97">
        <v>1</v>
      </c>
      <c r="Q659" s="76"/>
      <c r="R659" s="76" t="s">
        <v>520</v>
      </c>
      <c r="S659" s="76" t="s">
        <v>520</v>
      </c>
      <c r="T659" s="76"/>
      <c r="U659" s="253">
        <f t="shared" si="100"/>
        <v>1</v>
      </c>
      <c r="V659" s="253">
        <f t="shared" si="100"/>
        <v>1</v>
      </c>
      <c r="W659" s="253">
        <f t="shared" si="100"/>
        <v>1</v>
      </c>
      <c r="X659" s="253">
        <f t="shared" si="100"/>
        <v>1</v>
      </c>
      <c r="Y659" s="253">
        <f t="shared" si="100"/>
        <v>1</v>
      </c>
      <c r="Z659" s="253">
        <f t="shared" si="100"/>
        <v>1</v>
      </c>
      <c r="AA659" s="253">
        <f t="shared" si="100"/>
        <v>1</v>
      </c>
      <c r="AB659" s="253">
        <f t="shared" si="100"/>
        <v>1</v>
      </c>
      <c r="AC659" s="76"/>
      <c r="AD659" s="76"/>
      <c r="AE659" s="76"/>
      <c r="AF659" s="97">
        <v>1</v>
      </c>
      <c r="AG659" s="97">
        <v>1</v>
      </c>
      <c r="AH659" s="73"/>
      <c r="AI659" s="57"/>
      <c r="AJ659" s="45"/>
      <c r="AK659" s="45"/>
      <c r="AL659" s="45"/>
    </row>
    <row r="660" spans="1:38" hidden="1" outlineLevel="2" x14ac:dyDescent="0.25">
      <c r="A660" s="45"/>
      <c r="B660" s="54"/>
      <c r="C660" s="47">
        <f t="shared" si="95"/>
        <v>3</v>
      </c>
      <c r="D660" s="73"/>
      <c r="E660" s="70"/>
      <c r="F660" s="70" t="s">
        <v>1256</v>
      </c>
      <c r="G660" s="73"/>
      <c r="H660" s="76" t="s">
        <v>2992</v>
      </c>
      <c r="I660" s="96"/>
      <c r="J660" s="96" t="s">
        <v>1182</v>
      </c>
      <c r="K660" s="97">
        <v>1.4</v>
      </c>
      <c r="L660" s="97">
        <v>1.4</v>
      </c>
      <c r="M660" s="97">
        <v>1.4</v>
      </c>
      <c r="N660" s="97">
        <v>1.4</v>
      </c>
      <c r="O660" s="97">
        <v>1.4</v>
      </c>
      <c r="P660" s="97">
        <v>1.4</v>
      </c>
      <c r="Q660" s="76"/>
      <c r="R660" s="76" t="s">
        <v>520</v>
      </c>
      <c r="S660" s="76" t="s">
        <v>520</v>
      </c>
      <c r="T660" s="76"/>
      <c r="U660" s="253">
        <f t="shared" si="100"/>
        <v>1.4</v>
      </c>
      <c r="V660" s="253">
        <f t="shared" si="100"/>
        <v>1.4</v>
      </c>
      <c r="W660" s="253">
        <f t="shared" si="100"/>
        <v>1.4</v>
      </c>
      <c r="X660" s="253">
        <f t="shared" si="100"/>
        <v>1.4</v>
      </c>
      <c r="Y660" s="253">
        <f t="shared" si="100"/>
        <v>1.4</v>
      </c>
      <c r="Z660" s="253">
        <f t="shared" si="100"/>
        <v>1.4</v>
      </c>
      <c r="AA660" s="253">
        <f t="shared" si="100"/>
        <v>1.4</v>
      </c>
      <c r="AB660" s="253">
        <f t="shared" si="100"/>
        <v>1.4</v>
      </c>
      <c r="AC660" s="76"/>
      <c r="AD660" s="76"/>
      <c r="AE660" s="76"/>
      <c r="AF660" s="97">
        <v>1</v>
      </c>
      <c r="AG660" s="97">
        <v>1</v>
      </c>
      <c r="AH660" s="73"/>
      <c r="AI660" s="57"/>
      <c r="AJ660" s="45"/>
      <c r="AK660" s="45"/>
      <c r="AL660" s="45"/>
    </row>
    <row r="661" spans="1:38" hidden="1" outlineLevel="2" x14ac:dyDescent="0.25">
      <c r="A661" s="45"/>
      <c r="B661" s="54"/>
      <c r="C661" s="47">
        <f t="shared" si="95"/>
        <v>3</v>
      </c>
      <c r="D661" s="73"/>
      <c r="E661" s="70"/>
      <c r="F661" s="70" t="s">
        <v>1257</v>
      </c>
      <c r="G661" s="73"/>
      <c r="H661" s="76" t="s">
        <v>2993</v>
      </c>
      <c r="I661" s="96"/>
      <c r="J661" s="96" t="s">
        <v>1182</v>
      </c>
      <c r="K661" s="97">
        <v>1</v>
      </c>
      <c r="L661" s="97">
        <v>1</v>
      </c>
      <c r="M661" s="97">
        <v>1</v>
      </c>
      <c r="N661" s="97">
        <v>1</v>
      </c>
      <c r="O661" s="97">
        <v>1</v>
      </c>
      <c r="P661" s="97">
        <v>1</v>
      </c>
      <c r="Q661" s="76"/>
      <c r="R661" s="76" t="s">
        <v>520</v>
      </c>
      <c r="S661" s="76" t="s">
        <v>520</v>
      </c>
      <c r="T661" s="76"/>
      <c r="U661" s="253">
        <f t="shared" si="100"/>
        <v>1</v>
      </c>
      <c r="V661" s="253">
        <f t="shared" si="100"/>
        <v>1</v>
      </c>
      <c r="W661" s="253">
        <f t="shared" si="100"/>
        <v>1</v>
      </c>
      <c r="X661" s="253">
        <f t="shared" si="100"/>
        <v>1</v>
      </c>
      <c r="Y661" s="253">
        <f t="shared" si="100"/>
        <v>1</v>
      </c>
      <c r="Z661" s="253">
        <f t="shared" si="100"/>
        <v>1</v>
      </c>
      <c r="AA661" s="253">
        <f t="shared" si="100"/>
        <v>1</v>
      </c>
      <c r="AB661" s="253">
        <f t="shared" si="100"/>
        <v>1</v>
      </c>
      <c r="AC661" s="76"/>
      <c r="AD661" s="76"/>
      <c r="AE661" s="76"/>
      <c r="AF661" s="97">
        <v>1</v>
      </c>
      <c r="AG661" s="97">
        <v>1</v>
      </c>
      <c r="AH661" s="73"/>
      <c r="AI661" s="57"/>
      <c r="AJ661" s="45"/>
      <c r="AK661" s="45"/>
      <c r="AL661" s="45"/>
    </row>
    <row r="662" spans="1:38" hidden="1" outlineLevel="2" x14ac:dyDescent="0.25">
      <c r="A662" s="45"/>
      <c r="B662" s="54"/>
      <c r="C662" s="47">
        <f t="shared" si="95"/>
        <v>3</v>
      </c>
      <c r="D662" s="73"/>
      <c r="E662" s="70"/>
      <c r="F662" s="70" t="s">
        <v>1258</v>
      </c>
      <c r="G662" s="73"/>
      <c r="H662" s="76" t="s">
        <v>2994</v>
      </c>
      <c r="I662" s="96"/>
      <c r="J662" s="96" t="s">
        <v>1182</v>
      </c>
      <c r="K662" s="97">
        <v>1.2</v>
      </c>
      <c r="L662" s="97">
        <v>1.2</v>
      </c>
      <c r="M662" s="97">
        <v>1.2</v>
      </c>
      <c r="N662" s="97">
        <v>1.2</v>
      </c>
      <c r="O662" s="97">
        <v>1.2</v>
      </c>
      <c r="P662" s="97">
        <v>1.2</v>
      </c>
      <c r="Q662" s="76"/>
      <c r="R662" s="76" t="s">
        <v>520</v>
      </c>
      <c r="S662" s="76" t="s">
        <v>520</v>
      </c>
      <c r="T662" s="76"/>
      <c r="U662" s="253">
        <f t="shared" si="100"/>
        <v>1.2</v>
      </c>
      <c r="V662" s="253">
        <f t="shared" si="100"/>
        <v>1.2</v>
      </c>
      <c r="W662" s="253">
        <f t="shared" si="100"/>
        <v>1.2</v>
      </c>
      <c r="X662" s="253">
        <f t="shared" si="100"/>
        <v>1.2</v>
      </c>
      <c r="Y662" s="253">
        <f t="shared" si="100"/>
        <v>1.2</v>
      </c>
      <c r="Z662" s="253">
        <f t="shared" si="100"/>
        <v>1.2</v>
      </c>
      <c r="AA662" s="253">
        <f t="shared" si="100"/>
        <v>1.2</v>
      </c>
      <c r="AB662" s="253">
        <f t="shared" si="100"/>
        <v>1.2</v>
      </c>
      <c r="AC662" s="76"/>
      <c r="AD662" s="76"/>
      <c r="AE662" s="76"/>
      <c r="AF662" s="97">
        <v>1</v>
      </c>
      <c r="AG662" s="97">
        <v>1</v>
      </c>
      <c r="AH662" s="73"/>
      <c r="AI662" s="57"/>
      <c r="AJ662" s="45"/>
      <c r="AK662" s="45"/>
      <c r="AL662" s="45"/>
    </row>
    <row r="663" spans="1:38" hidden="1" outlineLevel="2" x14ac:dyDescent="0.25">
      <c r="A663" s="45"/>
      <c r="B663" s="54"/>
      <c r="C663" s="47">
        <f t="shared" si="95"/>
        <v>3</v>
      </c>
      <c r="D663" s="73"/>
      <c r="E663" s="70"/>
      <c r="F663" s="70" t="s">
        <v>1259</v>
      </c>
      <c r="G663" s="73"/>
      <c r="H663" s="76" t="s">
        <v>1260</v>
      </c>
      <c r="I663" s="96" t="s">
        <v>510</v>
      </c>
      <c r="J663" s="96" t="s">
        <v>1154</v>
      </c>
      <c r="K663" s="76"/>
      <c r="L663" s="76"/>
      <c r="M663" s="76"/>
      <c r="N663" s="76"/>
      <c r="O663" s="76"/>
      <c r="P663" s="76"/>
      <c r="Q663" s="76"/>
      <c r="R663" s="76"/>
      <c r="S663" s="76"/>
      <c r="T663" s="76"/>
      <c r="U663" s="97">
        <v>0</v>
      </c>
      <c r="V663" s="97">
        <v>0</v>
      </c>
      <c r="W663" s="97">
        <v>0</v>
      </c>
      <c r="X663" s="255">
        <f t="shared" ref="X663:AB668" si="101">W663</f>
        <v>0</v>
      </c>
      <c r="Y663" s="255">
        <f t="shared" si="101"/>
        <v>0</v>
      </c>
      <c r="Z663" s="255">
        <f t="shared" si="101"/>
        <v>0</v>
      </c>
      <c r="AA663" s="255">
        <f t="shared" si="101"/>
        <v>0</v>
      </c>
      <c r="AB663" s="255">
        <f t="shared" si="101"/>
        <v>0</v>
      </c>
      <c r="AC663" s="76"/>
      <c r="AD663" s="76"/>
      <c r="AE663" s="76"/>
      <c r="AF663" s="97">
        <v>1</v>
      </c>
      <c r="AG663" s="97">
        <v>1</v>
      </c>
      <c r="AH663" s="73"/>
      <c r="AI663" s="57"/>
      <c r="AJ663" s="45"/>
      <c r="AK663" s="45"/>
      <c r="AL663" s="45"/>
    </row>
    <row r="664" spans="1:38" hidden="1" outlineLevel="2" x14ac:dyDescent="0.25">
      <c r="A664" s="45"/>
      <c r="B664" s="54"/>
      <c r="C664" s="47">
        <f t="shared" si="95"/>
        <v>3</v>
      </c>
      <c r="D664" s="73"/>
      <c r="E664" s="70"/>
      <c r="F664" s="70" t="s">
        <v>1261</v>
      </c>
      <c r="G664" s="73"/>
      <c r="H664" s="76" t="s">
        <v>1262</v>
      </c>
      <c r="I664" s="96" t="s">
        <v>510</v>
      </c>
      <c r="J664" s="96" t="s">
        <v>1154</v>
      </c>
      <c r="K664" s="76"/>
      <c r="L664" s="76"/>
      <c r="M664" s="76"/>
      <c r="N664" s="76"/>
      <c r="O664" s="76"/>
      <c r="P664" s="76"/>
      <c r="Q664" s="76"/>
      <c r="R664" s="76"/>
      <c r="S664" s="76"/>
      <c r="T664" s="76"/>
      <c r="U664" s="97">
        <v>0</v>
      </c>
      <c r="V664" s="97">
        <v>0</v>
      </c>
      <c r="W664" s="97">
        <v>0</v>
      </c>
      <c r="X664" s="255">
        <f t="shared" si="101"/>
        <v>0</v>
      </c>
      <c r="Y664" s="255">
        <f t="shared" si="101"/>
        <v>0</v>
      </c>
      <c r="Z664" s="255">
        <f t="shared" si="101"/>
        <v>0</v>
      </c>
      <c r="AA664" s="255">
        <f t="shared" si="101"/>
        <v>0</v>
      </c>
      <c r="AB664" s="255">
        <f t="shared" si="101"/>
        <v>0</v>
      </c>
      <c r="AC664" s="76"/>
      <c r="AD664" s="76"/>
      <c r="AE664" s="76"/>
      <c r="AF664" s="97">
        <v>1</v>
      </c>
      <c r="AG664" s="97">
        <v>1</v>
      </c>
      <c r="AH664" s="73"/>
      <c r="AI664" s="57"/>
      <c r="AJ664" s="45"/>
      <c r="AK664" s="45"/>
      <c r="AL664" s="45"/>
    </row>
    <row r="665" spans="1:38" hidden="1" outlineLevel="2" x14ac:dyDescent="0.25">
      <c r="A665" s="45"/>
      <c r="B665" s="54"/>
      <c r="C665" s="47">
        <f t="shared" si="95"/>
        <v>3</v>
      </c>
      <c r="D665" s="73"/>
      <c r="E665" s="70"/>
      <c r="F665" s="70" t="s">
        <v>1263</v>
      </c>
      <c r="G665" s="73"/>
      <c r="H665" s="76" t="s">
        <v>1264</v>
      </c>
      <c r="I665" s="96" t="s">
        <v>510</v>
      </c>
      <c r="J665" s="96" t="s">
        <v>1154</v>
      </c>
      <c r="K665" s="76"/>
      <c r="L665" s="76"/>
      <c r="M665" s="76"/>
      <c r="N665" s="76"/>
      <c r="O665" s="76"/>
      <c r="P665" s="76"/>
      <c r="Q665" s="76"/>
      <c r="R665" s="76"/>
      <c r="S665" s="76"/>
      <c r="T665" s="76"/>
      <c r="U665" s="97">
        <v>0</v>
      </c>
      <c r="V665" s="97">
        <v>0</v>
      </c>
      <c r="W665" s="97">
        <v>0</v>
      </c>
      <c r="X665" s="255">
        <f t="shared" si="101"/>
        <v>0</v>
      </c>
      <c r="Y665" s="255">
        <f t="shared" si="101"/>
        <v>0</v>
      </c>
      <c r="Z665" s="255">
        <f t="shared" si="101"/>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25">
      <c r="A666" s="45"/>
      <c r="B666" s="54"/>
      <c r="C666" s="47">
        <f t="shared" si="95"/>
        <v>3</v>
      </c>
      <c r="D666" s="73"/>
      <c r="E666" s="70"/>
      <c r="F666" s="70" t="s">
        <v>1265</v>
      </c>
      <c r="G666" s="73"/>
      <c r="H666" s="76" t="s">
        <v>1266</v>
      </c>
      <c r="I666" s="96" t="s">
        <v>510</v>
      </c>
      <c r="J666" s="96" t="s">
        <v>1154</v>
      </c>
      <c r="K666" s="76"/>
      <c r="L666" s="76"/>
      <c r="M666" s="76"/>
      <c r="N666" s="76"/>
      <c r="O666" s="76"/>
      <c r="P666" s="76"/>
      <c r="Q666" s="76"/>
      <c r="R666" s="76"/>
      <c r="S666" s="76"/>
      <c r="T666" s="76"/>
      <c r="U666" s="97">
        <v>0</v>
      </c>
      <c r="V666" s="97">
        <v>0</v>
      </c>
      <c r="W666" s="97">
        <v>0</v>
      </c>
      <c r="X666" s="255">
        <f t="shared" si="101"/>
        <v>0</v>
      </c>
      <c r="Y666" s="255">
        <f t="shared" si="101"/>
        <v>0</v>
      </c>
      <c r="Z666" s="255">
        <f t="shared" si="101"/>
        <v>0</v>
      </c>
      <c r="AA666" s="255">
        <f t="shared" si="101"/>
        <v>0</v>
      </c>
      <c r="AB666" s="255">
        <f t="shared" si="101"/>
        <v>0</v>
      </c>
      <c r="AC666" s="76"/>
      <c r="AD666" s="76"/>
      <c r="AE666" s="76"/>
      <c r="AF666" s="97">
        <v>1</v>
      </c>
      <c r="AG666" s="97">
        <v>1</v>
      </c>
      <c r="AH666" s="73"/>
      <c r="AI666" s="57"/>
      <c r="AJ666" s="45"/>
      <c r="AK666" s="45"/>
      <c r="AL666" s="45"/>
    </row>
    <row r="667" spans="1:38" hidden="1" outlineLevel="2" x14ac:dyDescent="0.25">
      <c r="A667" s="45"/>
      <c r="B667" s="54"/>
      <c r="C667" s="47">
        <f t="shared" si="95"/>
        <v>3</v>
      </c>
      <c r="D667" s="73"/>
      <c r="E667" s="70"/>
      <c r="F667" s="70" t="s">
        <v>1267</v>
      </c>
      <c r="G667" s="73"/>
      <c r="H667" s="76" t="s">
        <v>1268</v>
      </c>
      <c r="I667" s="96" t="s">
        <v>510</v>
      </c>
      <c r="J667" s="96" t="s">
        <v>1154</v>
      </c>
      <c r="K667" s="76"/>
      <c r="L667" s="76"/>
      <c r="M667" s="76"/>
      <c r="N667" s="76"/>
      <c r="O667" s="76"/>
      <c r="P667" s="76"/>
      <c r="Q667" s="76"/>
      <c r="R667" s="76"/>
      <c r="S667" s="76"/>
      <c r="T667" s="76"/>
      <c r="U667" s="97">
        <v>0.26</v>
      </c>
      <c r="V667" s="97">
        <v>0.26</v>
      </c>
      <c r="W667" s="97">
        <v>0.26</v>
      </c>
      <c r="X667" s="255">
        <f t="shared" si="101"/>
        <v>0.26</v>
      </c>
      <c r="Y667" s="255">
        <f t="shared" si="101"/>
        <v>0.26</v>
      </c>
      <c r="Z667" s="255">
        <f t="shared" si="101"/>
        <v>0.26</v>
      </c>
      <c r="AA667" s="255">
        <f t="shared" si="101"/>
        <v>0.26</v>
      </c>
      <c r="AB667" s="255">
        <f t="shared" si="101"/>
        <v>0.26</v>
      </c>
      <c r="AC667" s="76"/>
      <c r="AD667" s="97" t="s">
        <v>1269</v>
      </c>
      <c r="AE667" s="76"/>
      <c r="AF667" s="97">
        <v>1</v>
      </c>
      <c r="AG667" s="97">
        <v>1</v>
      </c>
      <c r="AH667" s="73"/>
      <c r="AI667" s="57"/>
      <c r="AJ667" s="45"/>
      <c r="AK667" s="45"/>
      <c r="AL667" s="45"/>
    </row>
    <row r="668" spans="1:38" hidden="1" outlineLevel="2" x14ac:dyDescent="0.25">
      <c r="A668" s="45"/>
      <c r="B668" s="54"/>
      <c r="C668" s="47">
        <f t="shared" si="95"/>
        <v>3</v>
      </c>
      <c r="D668" s="73"/>
      <c r="E668" s="70"/>
      <c r="F668" s="70" t="s">
        <v>1270</v>
      </c>
      <c r="G668" s="73"/>
      <c r="H668" s="76" t="s">
        <v>1271</v>
      </c>
      <c r="I668" s="96" t="s">
        <v>510</v>
      </c>
      <c r="J668" s="96" t="s">
        <v>1154</v>
      </c>
      <c r="K668" s="76"/>
      <c r="L668" s="76"/>
      <c r="M668" s="76"/>
      <c r="N668" s="76"/>
      <c r="O668" s="76"/>
      <c r="P668" s="76"/>
      <c r="Q668" s="76"/>
      <c r="R668" s="76"/>
      <c r="S668" s="76"/>
      <c r="T668" s="76"/>
      <c r="U668" s="97">
        <v>0</v>
      </c>
      <c r="V668" s="97">
        <v>0</v>
      </c>
      <c r="W668" s="97">
        <v>0</v>
      </c>
      <c r="X668" s="255">
        <f t="shared" si="101"/>
        <v>0</v>
      </c>
      <c r="Y668" s="255">
        <f t="shared" si="101"/>
        <v>0</v>
      </c>
      <c r="Z668" s="255">
        <f t="shared" si="101"/>
        <v>0</v>
      </c>
      <c r="AA668" s="255">
        <f t="shared" si="101"/>
        <v>0</v>
      </c>
      <c r="AB668" s="255">
        <f t="shared" si="101"/>
        <v>0</v>
      </c>
      <c r="AC668" s="76"/>
      <c r="AD668" s="76"/>
      <c r="AE668" s="76"/>
      <c r="AF668" s="97">
        <v>1</v>
      </c>
      <c r="AG668" s="97">
        <v>1</v>
      </c>
      <c r="AH668" s="73"/>
      <c r="AI668" s="57"/>
      <c r="AJ668" s="45"/>
      <c r="AK668" s="45"/>
      <c r="AL668" s="45"/>
    </row>
    <row r="669" spans="1:38" hidden="1" outlineLevel="3" x14ac:dyDescent="0.25">
      <c r="A669" s="45"/>
      <c r="B669" s="54"/>
      <c r="C669" s="47">
        <f t="shared" si="95"/>
        <v>3</v>
      </c>
      <c r="D669" s="73"/>
      <c r="E669" s="70"/>
      <c r="F669" s="70" t="s">
        <v>1272</v>
      </c>
      <c r="G669" s="73"/>
      <c r="H669" s="76" t="s">
        <v>612</v>
      </c>
      <c r="I669" s="96" t="s">
        <v>510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95"/>
        <v>3</v>
      </c>
      <c r="D670" s="73"/>
      <c r="E670" s="70"/>
      <c r="F670" s="70" t="s">
        <v>1273</v>
      </c>
      <c r="G670" s="73"/>
      <c r="H670" s="76"/>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95"/>
        <v>3</v>
      </c>
      <c r="D671" s="73"/>
      <c r="E671" s="70"/>
      <c r="F671" s="70" t="s">
        <v>1274</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si="95"/>
        <v>3</v>
      </c>
      <c r="D672" s="73"/>
      <c r="E672" s="70"/>
      <c r="F672" s="70" t="s">
        <v>1275</v>
      </c>
      <c r="G672" s="73"/>
      <c r="H672" s="76" t="s">
        <v>1276</v>
      </c>
      <c r="I672" s="96"/>
      <c r="J672" s="96" t="s">
        <v>1182</v>
      </c>
      <c r="K672" s="97">
        <f>5.1/5</f>
        <v>1.02</v>
      </c>
      <c r="L672" s="97">
        <f>5.1/5</f>
        <v>1.02</v>
      </c>
      <c r="M672" s="97">
        <v>1</v>
      </c>
      <c r="N672" s="97">
        <v>1</v>
      </c>
      <c r="O672" s="97">
        <v>1</v>
      </c>
      <c r="P672" s="97">
        <v>1</v>
      </c>
      <c r="Q672" s="76"/>
      <c r="R672" s="76" t="s">
        <v>1277</v>
      </c>
      <c r="S672" s="76"/>
      <c r="T672" s="76"/>
      <c r="U672" s="253">
        <f t="shared" ref="U672:AB674" si="102">INDEX($K672:$Q672,1,U$43)</f>
        <v>1.02</v>
      </c>
      <c r="V672" s="253">
        <f t="shared" si="102"/>
        <v>1.02</v>
      </c>
      <c r="W672" s="253">
        <f t="shared" si="102"/>
        <v>1.02</v>
      </c>
      <c r="X672" s="253">
        <f t="shared" si="102"/>
        <v>1.02</v>
      </c>
      <c r="Y672" s="253">
        <f t="shared" si="102"/>
        <v>1.02</v>
      </c>
      <c r="Z672" s="253">
        <f t="shared" si="102"/>
        <v>1.02</v>
      </c>
      <c r="AA672" s="253">
        <f t="shared" si="102"/>
        <v>1.02</v>
      </c>
      <c r="AB672" s="253">
        <f t="shared" si="102"/>
        <v>1.02</v>
      </c>
      <c r="AC672" s="76"/>
      <c r="AD672" s="76"/>
      <c r="AE672" s="76"/>
      <c r="AF672" s="97">
        <v>1</v>
      </c>
      <c r="AG672" s="97">
        <v>1</v>
      </c>
      <c r="AH672" s="73"/>
      <c r="AI672" s="57"/>
      <c r="AJ672" s="45"/>
      <c r="AK672" s="45"/>
      <c r="AL672" s="45"/>
    </row>
    <row r="673" spans="1:38" hidden="1" outlineLevel="2" x14ac:dyDescent="0.25">
      <c r="A673" s="45"/>
      <c r="B673" s="54"/>
      <c r="C673" s="47">
        <f t="shared" si="95"/>
        <v>3</v>
      </c>
      <c r="D673" s="73"/>
      <c r="E673" s="70"/>
      <c r="F673" s="70" t="s">
        <v>1278</v>
      </c>
      <c r="G673" s="73"/>
      <c r="H673" s="76" t="s">
        <v>1279</v>
      </c>
      <c r="I673" s="96"/>
      <c r="J673" s="96" t="s">
        <v>1182</v>
      </c>
      <c r="K673" s="97">
        <f>4.9/5</f>
        <v>0.98000000000000009</v>
      </c>
      <c r="L673" s="97">
        <f>4.9/5</f>
        <v>0.98000000000000009</v>
      </c>
      <c r="M673" s="97">
        <v>1</v>
      </c>
      <c r="N673" s="97">
        <v>1</v>
      </c>
      <c r="O673" s="97">
        <v>1</v>
      </c>
      <c r="P673" s="97">
        <v>1</v>
      </c>
      <c r="Q673" s="76"/>
      <c r="R673" s="76" t="s">
        <v>1280</v>
      </c>
      <c r="S673" s="76"/>
      <c r="T673" s="76"/>
      <c r="U673" s="253">
        <f t="shared" si="102"/>
        <v>0.98000000000000009</v>
      </c>
      <c r="V673" s="253">
        <f t="shared" si="102"/>
        <v>0.98000000000000009</v>
      </c>
      <c r="W673" s="253">
        <f t="shared" si="102"/>
        <v>0.98000000000000009</v>
      </c>
      <c r="X673" s="253">
        <f t="shared" si="102"/>
        <v>0.98000000000000009</v>
      </c>
      <c r="Y673" s="253">
        <f t="shared" si="102"/>
        <v>0.98000000000000009</v>
      </c>
      <c r="Z673" s="253">
        <f t="shared" si="102"/>
        <v>0.98000000000000009</v>
      </c>
      <c r="AA673" s="253">
        <f t="shared" si="102"/>
        <v>0.98000000000000009</v>
      </c>
      <c r="AB673" s="253">
        <f t="shared" si="102"/>
        <v>0.98000000000000009</v>
      </c>
      <c r="AC673" s="76"/>
      <c r="AD673" s="76"/>
      <c r="AE673" s="76"/>
      <c r="AF673" s="97">
        <v>1</v>
      </c>
      <c r="AG673" s="97">
        <v>1</v>
      </c>
      <c r="AH673" s="73"/>
      <c r="AI673" s="57"/>
      <c r="AJ673" s="45"/>
      <c r="AK673" s="45"/>
      <c r="AL673" s="45"/>
    </row>
    <row r="674" spans="1:38" hidden="1" outlineLevel="2" x14ac:dyDescent="0.25">
      <c r="A674" s="45"/>
      <c r="B674" s="54"/>
      <c r="C674" s="47">
        <f t="shared" si="95"/>
        <v>3</v>
      </c>
      <c r="D674" s="73"/>
      <c r="E674" s="70"/>
      <c r="F674" s="70" t="s">
        <v>1281</v>
      </c>
      <c r="G674" s="73"/>
      <c r="H674" s="76" t="s">
        <v>2362</v>
      </c>
      <c r="I674" s="96"/>
      <c r="J674" s="96" t="s">
        <v>1182</v>
      </c>
      <c r="K674" s="253">
        <f t="shared" ref="K674:P674" si="103">K672</f>
        <v>1.02</v>
      </c>
      <c r="L674" s="253">
        <f t="shared" si="103"/>
        <v>1.02</v>
      </c>
      <c r="M674" s="253">
        <f t="shared" si="103"/>
        <v>1</v>
      </c>
      <c r="N674" s="253">
        <f t="shared" si="103"/>
        <v>1</v>
      </c>
      <c r="O674" s="253">
        <f t="shared" si="103"/>
        <v>1</v>
      </c>
      <c r="P674" s="253">
        <f t="shared" si="103"/>
        <v>1</v>
      </c>
      <c r="Q674" s="76"/>
      <c r="R674" s="76"/>
      <c r="S674" s="76"/>
      <c r="T674" s="76"/>
      <c r="U674" s="253">
        <f t="shared" si="102"/>
        <v>1.02</v>
      </c>
      <c r="V674" s="253">
        <f t="shared" si="102"/>
        <v>1.02</v>
      </c>
      <c r="W674" s="253">
        <f t="shared" si="102"/>
        <v>1.02</v>
      </c>
      <c r="X674" s="253">
        <f t="shared" si="102"/>
        <v>1.02</v>
      </c>
      <c r="Y674" s="253">
        <f t="shared" si="102"/>
        <v>1.02</v>
      </c>
      <c r="Z674" s="253">
        <f t="shared" si="102"/>
        <v>1.02</v>
      </c>
      <c r="AA674" s="253">
        <f t="shared" si="102"/>
        <v>1.02</v>
      </c>
      <c r="AB674" s="253">
        <f t="shared" si="102"/>
        <v>1.02</v>
      </c>
      <c r="AC674" s="76"/>
      <c r="AD674" s="76"/>
      <c r="AE674" s="76"/>
      <c r="AF674" s="97">
        <v>1</v>
      </c>
      <c r="AG674" s="97">
        <v>1</v>
      </c>
      <c r="AH674" s="73"/>
      <c r="AI674" s="57"/>
      <c r="AJ674" s="45"/>
      <c r="AK674" s="45"/>
      <c r="AL674" s="45"/>
    </row>
    <row r="675" spans="1:38" hidden="1" outlineLevel="2" x14ac:dyDescent="0.25">
      <c r="A675" s="45"/>
      <c r="B675" s="54"/>
      <c r="C675" s="47">
        <f t="shared" si="95"/>
        <v>3</v>
      </c>
      <c r="D675" s="73"/>
      <c r="E675" s="70"/>
      <c r="F675" s="70" t="s">
        <v>1282</v>
      </c>
      <c r="G675" s="73"/>
      <c r="H675" s="76" t="s">
        <v>1283</v>
      </c>
      <c r="I675" s="96" t="s">
        <v>510</v>
      </c>
      <c r="J675" s="96" t="s">
        <v>1154</v>
      </c>
      <c r="K675" s="76"/>
      <c r="L675" s="76"/>
      <c r="M675" s="76"/>
      <c r="N675" s="76"/>
      <c r="O675" s="76"/>
      <c r="P675" s="76"/>
      <c r="Q675" s="76"/>
      <c r="R675" s="76"/>
      <c r="S675" s="76"/>
      <c r="T675" s="76"/>
      <c r="U675" s="97">
        <v>0</v>
      </c>
      <c r="V675" s="97">
        <v>0</v>
      </c>
      <c r="W675" s="97">
        <v>0</v>
      </c>
      <c r="X675" s="255">
        <f t="shared" ref="X675:Y677" si="104">Y675</f>
        <v>0.35589999999999999</v>
      </c>
      <c r="Y675" s="255">
        <f t="shared" si="104"/>
        <v>0.35589999999999999</v>
      </c>
      <c r="Z675" s="97">
        <v>0.35589999999999999</v>
      </c>
      <c r="AA675" s="255">
        <f t="shared" ref="X675:AB683" si="105">Z675</f>
        <v>0.35589999999999999</v>
      </c>
      <c r="AB675" s="255">
        <f t="shared" si="105"/>
        <v>0.35589999999999999</v>
      </c>
      <c r="AC675" s="76"/>
      <c r="AD675" s="97" t="s">
        <v>2191</v>
      </c>
      <c r="AE675" s="76"/>
      <c r="AF675" s="97">
        <v>1</v>
      </c>
      <c r="AG675" s="97">
        <v>1</v>
      </c>
      <c r="AH675" s="73"/>
      <c r="AI675" s="57"/>
      <c r="AJ675" s="45"/>
      <c r="AK675" s="45"/>
      <c r="AL675" s="45"/>
    </row>
    <row r="676" spans="1:38" hidden="1" outlineLevel="2" x14ac:dyDescent="0.25">
      <c r="A676" s="45"/>
      <c r="B676" s="54"/>
      <c r="C676" s="47">
        <f t="shared" si="95"/>
        <v>3</v>
      </c>
      <c r="D676" s="73"/>
      <c r="E676" s="70"/>
      <c r="F676" s="70" t="s">
        <v>1284</v>
      </c>
      <c r="G676" s="73"/>
      <c r="H676" s="76" t="s">
        <v>1285</v>
      </c>
      <c r="I676" s="96" t="s">
        <v>510</v>
      </c>
      <c r="J676" s="96" t="s">
        <v>1154</v>
      </c>
      <c r="K676" s="76"/>
      <c r="L676" s="76"/>
      <c r="M676" s="76"/>
      <c r="N676" s="76"/>
      <c r="O676" s="76"/>
      <c r="P676" s="76"/>
      <c r="Q676" s="76"/>
      <c r="R676" s="76"/>
      <c r="S676" s="76"/>
      <c r="T676" s="76"/>
      <c r="U676" s="97">
        <v>-0.19574</v>
      </c>
      <c r="V676" s="255">
        <f>U676</f>
        <v>-0.19574</v>
      </c>
      <c r="W676" s="255">
        <f>V676</f>
        <v>-0.19574</v>
      </c>
      <c r="X676" s="255">
        <f t="shared" si="104"/>
        <v>0</v>
      </c>
      <c r="Y676" s="255">
        <f t="shared" si="104"/>
        <v>0</v>
      </c>
      <c r="Z676" s="97">
        <v>0</v>
      </c>
      <c r="AA676" s="255">
        <f t="shared" si="105"/>
        <v>0</v>
      </c>
      <c r="AB676" s="255">
        <f t="shared" si="105"/>
        <v>0</v>
      </c>
      <c r="AC676" s="76"/>
      <c r="AD676" s="76"/>
      <c r="AE676" s="76"/>
      <c r="AF676" s="97">
        <v>1</v>
      </c>
      <c r="AG676" s="97">
        <v>1</v>
      </c>
      <c r="AH676" s="73"/>
      <c r="AI676" s="57"/>
      <c r="AJ676" s="45"/>
      <c r="AK676" s="45"/>
      <c r="AL676" s="45"/>
    </row>
    <row r="677" spans="1:38" hidden="1" outlineLevel="2" x14ac:dyDescent="0.25">
      <c r="A677" s="45"/>
      <c r="B677" s="54"/>
      <c r="C677" s="47">
        <f t="shared" si="95"/>
        <v>3</v>
      </c>
      <c r="D677" s="73"/>
      <c r="E677" s="70"/>
      <c r="F677" s="70" t="s">
        <v>1286</v>
      </c>
      <c r="G677" s="73"/>
      <c r="H677" s="76" t="s">
        <v>1287</v>
      </c>
      <c r="I677" s="96" t="s">
        <v>510</v>
      </c>
      <c r="J677" s="96" t="s">
        <v>1154</v>
      </c>
      <c r="K677" s="76"/>
      <c r="L677" s="76"/>
      <c r="M677" s="76"/>
      <c r="N677" s="76"/>
      <c r="O677" s="76"/>
      <c r="P677" s="76"/>
      <c r="Q677" s="76"/>
      <c r="R677" s="76"/>
      <c r="S677" s="76"/>
      <c r="T677" s="76"/>
      <c r="U677" s="97">
        <v>0</v>
      </c>
      <c r="V677" s="97">
        <v>0</v>
      </c>
      <c r="W677" s="97">
        <v>0</v>
      </c>
      <c r="X677" s="255">
        <f t="shared" si="104"/>
        <v>0.35589999999999999</v>
      </c>
      <c r="Y677" s="255">
        <f t="shared" si="104"/>
        <v>0.35589999999999999</v>
      </c>
      <c r="Z677" s="253">
        <f>Z675</f>
        <v>0.35589999999999999</v>
      </c>
      <c r="AA677" s="255">
        <f t="shared" si="105"/>
        <v>0.35589999999999999</v>
      </c>
      <c r="AB677" s="255">
        <f t="shared" si="105"/>
        <v>0.35589999999999999</v>
      </c>
      <c r="AC677" s="76"/>
      <c r="AD677" s="76"/>
      <c r="AE677" s="76"/>
      <c r="AF677" s="97">
        <v>1</v>
      </c>
      <c r="AG677" s="97">
        <v>1</v>
      </c>
      <c r="AH677" s="73"/>
      <c r="AI677" s="57"/>
      <c r="AJ677" s="45"/>
      <c r="AK677" s="45"/>
      <c r="AL677" s="45"/>
    </row>
    <row r="678" spans="1:38" hidden="1" outlineLevel="2" x14ac:dyDescent="0.25">
      <c r="A678" s="45"/>
      <c r="B678" s="54"/>
      <c r="C678" s="47">
        <f t="shared" si="95"/>
        <v>3</v>
      </c>
      <c r="D678" s="73"/>
      <c r="E678" s="70"/>
      <c r="F678" s="70" t="s">
        <v>1288</v>
      </c>
      <c r="G678" s="73"/>
      <c r="H678" s="76" t="s">
        <v>1289</v>
      </c>
      <c r="I678" s="96" t="s">
        <v>510</v>
      </c>
      <c r="J678" s="96" t="s">
        <v>1154</v>
      </c>
      <c r="K678" s="76"/>
      <c r="L678" s="76"/>
      <c r="M678" s="76"/>
      <c r="N678" s="76"/>
      <c r="O678" s="76"/>
      <c r="P678" s="76"/>
      <c r="Q678" s="76"/>
      <c r="R678" s="76"/>
      <c r="S678" s="76"/>
      <c r="T678" s="76"/>
      <c r="U678" s="97">
        <v>0</v>
      </c>
      <c r="V678" s="97">
        <v>0</v>
      </c>
      <c r="W678" s="97">
        <v>0</v>
      </c>
      <c r="X678" s="255">
        <f t="shared" si="105"/>
        <v>0</v>
      </c>
      <c r="Y678" s="97">
        <v>1.42</v>
      </c>
      <c r="Z678" s="255">
        <f t="shared" si="105"/>
        <v>1.42</v>
      </c>
      <c r="AA678" s="255">
        <f t="shared" si="105"/>
        <v>1.42</v>
      </c>
      <c r="AB678" s="255">
        <f t="shared" si="105"/>
        <v>1.42</v>
      </c>
      <c r="AC678" s="76"/>
      <c r="AD678" s="97" t="s">
        <v>2191</v>
      </c>
      <c r="AE678" s="76"/>
      <c r="AF678" s="97">
        <v>1</v>
      </c>
      <c r="AG678" s="97">
        <v>1</v>
      </c>
      <c r="AH678" s="73"/>
      <c r="AI678" s="57"/>
      <c r="AJ678" s="45"/>
      <c r="AK678" s="45"/>
      <c r="AL678" s="45"/>
    </row>
    <row r="679" spans="1:38" hidden="1" outlineLevel="2" x14ac:dyDescent="0.25">
      <c r="A679" s="45"/>
      <c r="B679" s="54"/>
      <c r="C679" s="47">
        <f t="shared" si="95"/>
        <v>3</v>
      </c>
      <c r="D679" s="73"/>
      <c r="E679" s="70"/>
      <c r="F679" s="70" t="s">
        <v>1290</v>
      </c>
      <c r="G679" s="73"/>
      <c r="H679" s="76" t="s">
        <v>1291</v>
      </c>
      <c r="I679" s="96" t="s">
        <v>510</v>
      </c>
      <c r="J679" s="96" t="s">
        <v>1154</v>
      </c>
      <c r="K679" s="76"/>
      <c r="L679" s="76"/>
      <c r="M679" s="76"/>
      <c r="N679" s="76"/>
      <c r="O679" s="76"/>
      <c r="P679" s="76"/>
      <c r="Q679" s="76"/>
      <c r="R679" s="76"/>
      <c r="S679" s="76"/>
      <c r="T679" s="76"/>
      <c r="U679" s="97">
        <v>-0.72</v>
      </c>
      <c r="V679" s="97">
        <v>-0.72</v>
      </c>
      <c r="W679" s="97">
        <v>-0.72</v>
      </c>
      <c r="X679" s="255">
        <f t="shared" si="105"/>
        <v>-0.72</v>
      </c>
      <c r="Y679" s="97">
        <v>0</v>
      </c>
      <c r="Z679" s="255">
        <f t="shared" si="105"/>
        <v>0</v>
      </c>
      <c r="AA679" s="255">
        <f t="shared" si="105"/>
        <v>0</v>
      </c>
      <c r="AB679" s="255">
        <f t="shared" si="105"/>
        <v>0</v>
      </c>
      <c r="AC679" s="76"/>
      <c r="AD679" s="97" t="s">
        <v>1292</v>
      </c>
      <c r="AE679" s="76"/>
      <c r="AF679" s="97">
        <v>1</v>
      </c>
      <c r="AG679" s="97">
        <v>1</v>
      </c>
      <c r="AH679" s="73"/>
      <c r="AI679" s="57"/>
      <c r="AJ679" s="45"/>
      <c r="AK679" s="45"/>
      <c r="AL679" s="45"/>
    </row>
    <row r="680" spans="1:38" hidden="1" outlineLevel="2" x14ac:dyDescent="0.25">
      <c r="A680" s="45"/>
      <c r="B680" s="54"/>
      <c r="C680" s="47">
        <f t="shared" si="95"/>
        <v>3</v>
      </c>
      <c r="D680" s="73"/>
      <c r="E680" s="70"/>
      <c r="F680" s="70" t="s">
        <v>1293</v>
      </c>
      <c r="G680" s="73"/>
      <c r="H680" s="76" t="s">
        <v>1294</v>
      </c>
      <c r="I680" s="96" t="s">
        <v>510</v>
      </c>
      <c r="J680" s="96" t="s">
        <v>1154</v>
      </c>
      <c r="K680" s="76"/>
      <c r="L680" s="76"/>
      <c r="M680" s="76"/>
      <c r="N680" s="76"/>
      <c r="O680" s="76"/>
      <c r="P680" s="76"/>
      <c r="Q680" s="76"/>
      <c r="R680" s="76"/>
      <c r="S680" s="76"/>
      <c r="T680" s="76"/>
      <c r="U680" s="97">
        <v>0</v>
      </c>
      <c r="V680" s="97">
        <v>0</v>
      </c>
      <c r="W680" s="97">
        <v>0</v>
      </c>
      <c r="X680" s="255">
        <f t="shared" si="105"/>
        <v>0</v>
      </c>
      <c r="Y680" s="253">
        <f>Y678</f>
        <v>1.42</v>
      </c>
      <c r="Z680" s="255">
        <f t="shared" si="105"/>
        <v>1.42</v>
      </c>
      <c r="AA680" s="255">
        <f t="shared" si="105"/>
        <v>1.42</v>
      </c>
      <c r="AB680" s="255">
        <f t="shared" si="105"/>
        <v>1.42</v>
      </c>
      <c r="AC680" s="76"/>
      <c r="AD680" s="76"/>
      <c r="AE680" s="76"/>
      <c r="AF680" s="97">
        <v>1</v>
      </c>
      <c r="AG680" s="97">
        <v>1</v>
      </c>
      <c r="AH680" s="73"/>
      <c r="AI680" s="57"/>
      <c r="AJ680" s="45"/>
      <c r="AK680" s="45"/>
      <c r="AL680" s="45"/>
    </row>
    <row r="681" spans="1:38" hidden="1" outlineLevel="2" x14ac:dyDescent="0.25">
      <c r="A681" s="45"/>
      <c r="B681" s="54"/>
      <c r="C681" s="47">
        <f t="shared" si="95"/>
        <v>3</v>
      </c>
      <c r="D681" s="73"/>
      <c r="E681" s="70"/>
      <c r="F681" s="70" t="s">
        <v>1295</v>
      </c>
      <c r="G681" s="73"/>
      <c r="H681" s="76" t="s">
        <v>1296</v>
      </c>
      <c r="I681" s="96" t="s">
        <v>510</v>
      </c>
      <c r="J681" s="96" t="s">
        <v>1154</v>
      </c>
      <c r="K681" s="76"/>
      <c r="L681" s="76"/>
      <c r="M681" s="76"/>
      <c r="N681" s="76"/>
      <c r="O681" s="76"/>
      <c r="P681" s="76"/>
      <c r="Q681" s="76"/>
      <c r="R681" s="76"/>
      <c r="S681" s="76"/>
      <c r="T681" s="76"/>
      <c r="U681" s="97">
        <v>0</v>
      </c>
      <c r="V681" s="97">
        <v>0</v>
      </c>
      <c r="W681" s="97">
        <v>0</v>
      </c>
      <c r="X681" s="255">
        <f t="shared" si="105"/>
        <v>0</v>
      </c>
      <c r="Y681" s="255">
        <f t="shared" si="105"/>
        <v>0</v>
      </c>
      <c r="Z681" s="255">
        <f t="shared" si="105"/>
        <v>0</v>
      </c>
      <c r="AA681" s="255">
        <f t="shared" si="105"/>
        <v>0</v>
      </c>
      <c r="AB681" s="255">
        <f t="shared" si="105"/>
        <v>0</v>
      </c>
      <c r="AC681" s="76"/>
      <c r="AD681" s="76"/>
      <c r="AE681" s="76"/>
      <c r="AF681" s="97">
        <v>1</v>
      </c>
      <c r="AG681" s="97">
        <v>1</v>
      </c>
      <c r="AH681" s="73"/>
      <c r="AI681" s="57"/>
      <c r="AJ681" s="45"/>
      <c r="AK681" s="45"/>
      <c r="AL681" s="45"/>
    </row>
    <row r="682" spans="1:38" hidden="1" outlineLevel="2" x14ac:dyDescent="0.25">
      <c r="A682" s="45"/>
      <c r="B682" s="54"/>
      <c r="C682" s="47">
        <f t="shared" si="95"/>
        <v>3</v>
      </c>
      <c r="D682" s="73"/>
      <c r="E682" s="70"/>
      <c r="F682" s="70" t="s">
        <v>1297</v>
      </c>
      <c r="G682" s="73"/>
      <c r="H682" s="76" t="s">
        <v>1298</v>
      </c>
      <c r="I682" s="96" t="s">
        <v>510</v>
      </c>
      <c r="J682" s="96" t="s">
        <v>1154</v>
      </c>
      <c r="K682" s="76"/>
      <c r="L682" s="76"/>
      <c r="M682" s="76"/>
      <c r="N682" s="76"/>
      <c r="O682" s="76"/>
      <c r="P682" s="76"/>
      <c r="Q682" s="76"/>
      <c r="R682" s="76"/>
      <c r="S682" s="76"/>
      <c r="T682" s="76"/>
      <c r="U682" s="97">
        <f>-7/1000</f>
        <v>-7.0000000000000001E-3</v>
      </c>
      <c r="V682" s="97">
        <f>-7/1000</f>
        <v>-7.0000000000000001E-3</v>
      </c>
      <c r="W682" s="97">
        <f>-7/1000</f>
        <v>-7.0000000000000001E-3</v>
      </c>
      <c r="X682" s="255">
        <f t="shared" si="105"/>
        <v>-7.0000000000000001E-3</v>
      </c>
      <c r="Y682" s="255">
        <f t="shared" si="105"/>
        <v>-7.0000000000000001E-3</v>
      </c>
      <c r="Z682" s="255">
        <f t="shared" si="105"/>
        <v>-7.0000000000000001E-3</v>
      </c>
      <c r="AA682" s="255">
        <f t="shared" si="105"/>
        <v>-7.0000000000000001E-3</v>
      </c>
      <c r="AB682" s="255">
        <f t="shared" si="105"/>
        <v>-7.0000000000000001E-3</v>
      </c>
      <c r="AC682" s="76"/>
      <c r="AD682" s="97" t="s">
        <v>1299</v>
      </c>
      <c r="AE682" s="76"/>
      <c r="AF682" s="97">
        <v>1</v>
      </c>
      <c r="AG682" s="97">
        <v>1</v>
      </c>
      <c r="AH682" s="73"/>
      <c r="AI682" s="57"/>
      <c r="AJ682" s="45"/>
      <c r="AK682" s="45"/>
      <c r="AL682" s="45"/>
    </row>
    <row r="683" spans="1:38" hidden="1" outlineLevel="2" x14ac:dyDescent="0.25">
      <c r="A683" s="45"/>
      <c r="B683" s="54"/>
      <c r="C683" s="47">
        <f t="shared" si="95"/>
        <v>3</v>
      </c>
      <c r="D683" s="73"/>
      <c r="E683" s="70"/>
      <c r="F683" s="70" t="s">
        <v>1300</v>
      </c>
      <c r="G683" s="73"/>
      <c r="H683" s="76" t="s">
        <v>1301</v>
      </c>
      <c r="I683" s="96" t="s">
        <v>510</v>
      </c>
      <c r="J683" s="96" t="s">
        <v>1154</v>
      </c>
      <c r="K683" s="76"/>
      <c r="L683" s="76"/>
      <c r="M683" s="76"/>
      <c r="N683" s="76"/>
      <c r="O683" s="76"/>
      <c r="P683" s="76"/>
      <c r="Q683" s="76"/>
      <c r="R683" s="76"/>
      <c r="S683" s="76"/>
      <c r="T683" s="76"/>
      <c r="U683" s="97">
        <v>0</v>
      </c>
      <c r="V683" s="97">
        <v>0</v>
      </c>
      <c r="W683" s="97">
        <v>0</v>
      </c>
      <c r="X683" s="255">
        <f t="shared" si="105"/>
        <v>0</v>
      </c>
      <c r="Y683" s="255">
        <f t="shared" si="105"/>
        <v>0</v>
      </c>
      <c r="Z683" s="255">
        <f t="shared" si="105"/>
        <v>0</v>
      </c>
      <c r="AA683" s="255">
        <f t="shared" si="105"/>
        <v>0</v>
      </c>
      <c r="AB683" s="255">
        <f t="shared" si="105"/>
        <v>0</v>
      </c>
      <c r="AC683" s="76"/>
      <c r="AD683" s="76"/>
      <c r="AE683" s="76"/>
      <c r="AF683" s="97">
        <v>1</v>
      </c>
      <c r="AG683" s="97">
        <v>1</v>
      </c>
      <c r="AH683" s="73"/>
      <c r="AI683" s="57"/>
      <c r="AJ683" s="45"/>
      <c r="AK683" s="45"/>
      <c r="AL683" s="45"/>
    </row>
    <row r="684" spans="1:38" hidden="1" outlineLevel="3" x14ac:dyDescent="0.25">
      <c r="A684" s="45"/>
      <c r="B684" s="54"/>
      <c r="C684" s="47">
        <f t="shared" si="95"/>
        <v>3</v>
      </c>
      <c r="D684" s="73"/>
      <c r="E684" s="70"/>
      <c r="F684" s="70" t="s">
        <v>1302</v>
      </c>
      <c r="G684" s="73"/>
      <c r="H684" s="76" t="s">
        <v>612</v>
      </c>
      <c r="I684" s="96" t="s">
        <v>510</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5"/>
        <v>3</v>
      </c>
      <c r="D685" s="73"/>
      <c r="E685" s="70"/>
      <c r="F685" s="70" t="s">
        <v>1303</v>
      </c>
      <c r="G685" s="73"/>
      <c r="H685" s="76"/>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5"/>
        <v>3</v>
      </c>
      <c r="D686" s="73"/>
      <c r="E686" s="70"/>
      <c r="F686" s="70" t="s">
        <v>1304</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2" x14ac:dyDescent="0.25">
      <c r="A687" s="45"/>
      <c r="B687" s="54"/>
      <c r="C687" s="47">
        <f t="shared" si="95"/>
        <v>3</v>
      </c>
      <c r="D687" s="73"/>
      <c r="E687" s="70"/>
      <c r="F687" s="70" t="s">
        <v>1305</v>
      </c>
      <c r="G687" s="73"/>
      <c r="H687" s="76" t="s">
        <v>1306</v>
      </c>
      <c r="I687" s="96" t="s">
        <v>510</v>
      </c>
      <c r="J687" s="96"/>
      <c r="K687" s="76"/>
      <c r="L687" s="76"/>
      <c r="M687" s="76"/>
      <c r="N687" s="76"/>
      <c r="O687" s="76"/>
      <c r="P687" s="76"/>
      <c r="Q687" s="76"/>
      <c r="R687" s="76"/>
      <c r="S687" s="76"/>
      <c r="T687" s="76"/>
      <c r="U687" s="97">
        <v>0</v>
      </c>
      <c r="V687" s="97">
        <v>0</v>
      </c>
      <c r="W687" s="97">
        <v>0</v>
      </c>
      <c r="X687" s="97">
        <v>0</v>
      </c>
      <c r="Y687" s="97">
        <v>0</v>
      </c>
      <c r="Z687" s="97">
        <v>0</v>
      </c>
      <c r="AA687" s="97">
        <v>0</v>
      </c>
      <c r="AB687" s="97">
        <v>0</v>
      </c>
      <c r="AC687" s="76"/>
      <c r="AD687" s="97" t="s">
        <v>1307</v>
      </c>
      <c r="AE687" s="76"/>
      <c r="AF687" s="97">
        <v>1</v>
      </c>
      <c r="AG687" s="97">
        <v>1</v>
      </c>
      <c r="AH687" s="73"/>
      <c r="AI687" s="57"/>
      <c r="AJ687" s="45"/>
      <c r="AK687" s="45"/>
      <c r="AL687" s="45"/>
    </row>
    <row r="688" spans="1:38" hidden="1" outlineLevel="2" x14ac:dyDescent="0.25">
      <c r="A688" s="45"/>
      <c r="B688" s="54"/>
      <c r="C688" s="47">
        <f t="shared" si="95"/>
        <v>3</v>
      </c>
      <c r="D688" s="73"/>
      <c r="E688" s="70"/>
      <c r="F688" s="70" t="s">
        <v>1308</v>
      </c>
      <c r="G688" s="73"/>
      <c r="H688" s="76" t="s">
        <v>1309</v>
      </c>
      <c r="I688" s="96" t="s">
        <v>510</v>
      </c>
      <c r="J688" s="96"/>
      <c r="K688" s="76"/>
      <c r="L688" s="76"/>
      <c r="M688" s="76"/>
      <c r="N688" s="76"/>
      <c r="O688" s="76"/>
      <c r="P688" s="76"/>
      <c r="Q688" s="76"/>
      <c r="R688" s="76"/>
      <c r="S688" s="76"/>
      <c r="T688" s="76"/>
      <c r="U688" s="97">
        <v>0.34200000000000003</v>
      </c>
      <c r="V688" s="97">
        <v>0.34200000000000003</v>
      </c>
      <c r="W688" s="97">
        <v>0.34200000000000003</v>
      </c>
      <c r="X688" s="255">
        <f>W688</f>
        <v>0.34200000000000003</v>
      </c>
      <c r="Y688" s="255">
        <f>X688</f>
        <v>0.34200000000000003</v>
      </c>
      <c r="Z688" s="255">
        <f>Y688</f>
        <v>0.34200000000000003</v>
      </c>
      <c r="AA688" s="255">
        <f>Z688</f>
        <v>0.34200000000000003</v>
      </c>
      <c r="AB688" s="255">
        <f>AA688</f>
        <v>0.34200000000000003</v>
      </c>
      <c r="AC688" s="76"/>
      <c r="AD688" s="97" t="s">
        <v>1310</v>
      </c>
      <c r="AE688" s="76"/>
      <c r="AF688" s="97">
        <v>1</v>
      </c>
      <c r="AG688" s="97">
        <v>1</v>
      </c>
      <c r="AH688" s="73"/>
      <c r="AI688" s="57"/>
      <c r="AJ688" s="45"/>
      <c r="AK688" s="45"/>
      <c r="AL688" s="45"/>
    </row>
    <row r="689" spans="1:38" hidden="1" outlineLevel="2" x14ac:dyDescent="0.25">
      <c r="A689" s="45"/>
      <c r="B689" s="54"/>
      <c r="C689" s="47">
        <f t="shared" si="95"/>
        <v>3</v>
      </c>
      <c r="D689" s="73"/>
      <c r="E689" s="70"/>
      <c r="F689" s="70" t="s">
        <v>1311</v>
      </c>
      <c r="G689" s="73"/>
      <c r="H689" s="76" t="s">
        <v>1312</v>
      </c>
      <c r="I689" s="96" t="s">
        <v>510</v>
      </c>
      <c r="J689" s="96"/>
      <c r="K689" s="76"/>
      <c r="L689" s="76"/>
      <c r="M689" s="76"/>
      <c r="N689" s="76"/>
      <c r="O689" s="76"/>
      <c r="P689" s="76"/>
      <c r="Q689" s="76"/>
      <c r="R689" s="76"/>
      <c r="S689" s="76"/>
      <c r="T689" s="76"/>
      <c r="U689" s="76">
        <v>0</v>
      </c>
      <c r="V689" s="76">
        <v>0</v>
      </c>
      <c r="W689" s="76">
        <v>0</v>
      </c>
      <c r="X689" s="76">
        <v>0</v>
      </c>
      <c r="Y689" s="76">
        <v>0</v>
      </c>
      <c r="Z689" s="76">
        <v>0</v>
      </c>
      <c r="AA689" s="76">
        <v>0</v>
      </c>
      <c r="AB689" s="76">
        <v>0</v>
      </c>
      <c r="AC689" s="76"/>
      <c r="AD689" s="76"/>
      <c r="AE689" s="76"/>
      <c r="AF689" s="97">
        <v>1</v>
      </c>
      <c r="AG689" s="97">
        <v>1</v>
      </c>
      <c r="AH689" s="73"/>
      <c r="AI689" s="57"/>
      <c r="AJ689" s="45"/>
      <c r="AK689" s="45"/>
      <c r="AL689" s="45"/>
    </row>
    <row r="690" spans="1:38" hidden="1" outlineLevel="2" x14ac:dyDescent="0.25">
      <c r="A690" s="45"/>
      <c r="B690" s="54"/>
      <c r="C690" s="47">
        <f t="shared" si="95"/>
        <v>3</v>
      </c>
      <c r="D690" s="73"/>
      <c r="E690" s="70"/>
      <c r="F690" s="70" t="s">
        <v>1313</v>
      </c>
      <c r="G690" s="73"/>
      <c r="H690" s="76" t="s">
        <v>1314</v>
      </c>
      <c r="I690" s="96" t="s">
        <v>510</v>
      </c>
      <c r="J690" s="96"/>
      <c r="K690" s="76"/>
      <c r="L690" s="76"/>
      <c r="M690" s="76"/>
      <c r="N690" s="76"/>
      <c r="O690" s="76"/>
      <c r="P690" s="76"/>
      <c r="Q690" s="76"/>
      <c r="R690" s="76"/>
      <c r="S690" s="76"/>
      <c r="T690" s="76"/>
      <c r="U690" s="97">
        <v>0</v>
      </c>
      <c r="V690" s="97">
        <v>0</v>
      </c>
      <c r="W690" s="97">
        <v>0</v>
      </c>
      <c r="X690" s="255">
        <f t="shared" ref="X690:AB692" si="106">W690</f>
        <v>0</v>
      </c>
      <c r="Y690" s="255">
        <f t="shared" si="106"/>
        <v>0</v>
      </c>
      <c r="Z690" s="255">
        <f t="shared" si="106"/>
        <v>0</v>
      </c>
      <c r="AA690" s="255">
        <f t="shared" si="106"/>
        <v>0</v>
      </c>
      <c r="AB690" s="255">
        <f t="shared" si="106"/>
        <v>0</v>
      </c>
      <c r="AC690" s="76"/>
      <c r="AD690" s="76"/>
      <c r="AE690" s="76"/>
      <c r="AF690" s="97">
        <v>1</v>
      </c>
      <c r="AG690" s="97">
        <v>1</v>
      </c>
      <c r="AH690" s="73"/>
      <c r="AI690" s="57"/>
      <c r="AJ690" s="45"/>
      <c r="AK690" s="45"/>
      <c r="AL690" s="45"/>
    </row>
    <row r="691" spans="1:38" hidden="1" outlineLevel="2" x14ac:dyDescent="0.25">
      <c r="A691" s="45"/>
      <c r="B691" s="54"/>
      <c r="C691" s="47">
        <f t="shared" si="95"/>
        <v>3</v>
      </c>
      <c r="D691" s="73"/>
      <c r="E691" s="70"/>
      <c r="F691" s="70" t="s">
        <v>1315</v>
      </c>
      <c r="G691" s="73"/>
      <c r="H691" s="76" t="s">
        <v>1316</v>
      </c>
      <c r="I691" s="96" t="s">
        <v>510</v>
      </c>
      <c r="J691" s="96"/>
      <c r="K691" s="76"/>
      <c r="L691" s="76"/>
      <c r="M691" s="76"/>
      <c r="N691" s="76"/>
      <c r="O691" s="76"/>
      <c r="P691" s="76"/>
      <c r="Q691" s="76"/>
      <c r="R691" s="76"/>
      <c r="S691" s="76"/>
      <c r="T691" s="76"/>
      <c r="U691" s="97">
        <v>0</v>
      </c>
      <c r="V691" s="97">
        <v>0</v>
      </c>
      <c r="W691" s="97">
        <v>0</v>
      </c>
      <c r="X691" s="255">
        <f t="shared" si="106"/>
        <v>0</v>
      </c>
      <c r="Y691" s="255">
        <f t="shared" si="106"/>
        <v>0</v>
      </c>
      <c r="Z691" s="255">
        <f t="shared" si="106"/>
        <v>0</v>
      </c>
      <c r="AA691" s="255">
        <f t="shared" si="106"/>
        <v>0</v>
      </c>
      <c r="AB691" s="255">
        <f t="shared" si="106"/>
        <v>0</v>
      </c>
      <c r="AC691" s="76"/>
      <c r="AD691" s="76"/>
      <c r="AE691" s="76"/>
      <c r="AF691" s="97">
        <v>1</v>
      </c>
      <c r="AG691" s="97">
        <v>1</v>
      </c>
      <c r="AH691" s="73"/>
      <c r="AI691" s="57"/>
      <c r="AJ691" s="45"/>
      <c r="AK691" s="45"/>
      <c r="AL691" s="45"/>
    </row>
    <row r="692" spans="1:38" hidden="1" outlineLevel="2" x14ac:dyDescent="0.25">
      <c r="A692" s="45"/>
      <c r="B692" s="54"/>
      <c r="C692" s="47">
        <f t="shared" si="95"/>
        <v>3</v>
      </c>
      <c r="D692" s="73"/>
      <c r="E692" s="70"/>
      <c r="F692" s="70" t="s">
        <v>1317</v>
      </c>
      <c r="G692" s="73"/>
      <c r="H692" s="76" t="s">
        <v>1318</v>
      </c>
      <c r="I692" s="96" t="s">
        <v>510</v>
      </c>
      <c r="J692" s="96"/>
      <c r="K692" s="76"/>
      <c r="L692" s="76"/>
      <c r="M692" s="76"/>
      <c r="N692" s="76"/>
      <c r="O692" s="76"/>
      <c r="P692" s="76"/>
      <c r="Q692" s="76"/>
      <c r="R692" s="76"/>
      <c r="S692" s="76"/>
      <c r="T692" s="76"/>
      <c r="U692" s="97">
        <v>0</v>
      </c>
      <c r="V692" s="97">
        <v>0</v>
      </c>
      <c r="W692" s="97">
        <v>0</v>
      </c>
      <c r="X692" s="255">
        <f t="shared" si="106"/>
        <v>0</v>
      </c>
      <c r="Y692" s="255">
        <f t="shared" si="106"/>
        <v>0</v>
      </c>
      <c r="Z692" s="255">
        <f t="shared" si="106"/>
        <v>0</v>
      </c>
      <c r="AA692" s="255">
        <f t="shared" si="106"/>
        <v>0</v>
      </c>
      <c r="AB692" s="255">
        <f t="shared" si="106"/>
        <v>0</v>
      </c>
      <c r="AC692" s="76"/>
      <c r="AD692" s="76"/>
      <c r="AE692" s="76"/>
      <c r="AF692" s="97">
        <v>1</v>
      </c>
      <c r="AG692" s="97">
        <v>1</v>
      </c>
      <c r="AH692" s="73"/>
      <c r="AI692" s="57"/>
      <c r="AJ692" s="45"/>
      <c r="AK692" s="45"/>
      <c r="AL692" s="45"/>
    </row>
    <row r="693" spans="1:38" hidden="1" outlineLevel="2" x14ac:dyDescent="0.25">
      <c r="A693" s="45"/>
      <c r="B693" s="54"/>
      <c r="C693" s="47">
        <f t="shared" si="95"/>
        <v>3</v>
      </c>
      <c r="D693" s="73"/>
      <c r="E693" s="70"/>
      <c r="F693" s="70" t="s">
        <v>1319</v>
      </c>
      <c r="G693" s="73"/>
      <c r="H693" s="76" t="s">
        <v>2981</v>
      </c>
      <c r="I693" s="96" t="s">
        <v>510</v>
      </c>
      <c r="J693" s="96"/>
      <c r="K693" s="76"/>
      <c r="L693" s="76"/>
      <c r="M693" s="76"/>
      <c r="N693" s="76"/>
      <c r="O693" s="76"/>
      <c r="P693" s="76"/>
      <c r="Q693" s="76"/>
      <c r="R693" s="76"/>
      <c r="S693" s="76"/>
      <c r="T693" s="76"/>
      <c r="U693" s="97">
        <v>4.7E-2</v>
      </c>
      <c r="V693" s="97">
        <v>4.7E-2</v>
      </c>
      <c r="W693" s="97">
        <v>4.7E-2</v>
      </c>
      <c r="X693" s="97">
        <v>4.7E-2</v>
      </c>
      <c r="Y693" s="97">
        <v>4.7E-2</v>
      </c>
      <c r="Z693" s="97">
        <v>4.7E-2</v>
      </c>
      <c r="AA693" s="97">
        <v>4.7E-2</v>
      </c>
      <c r="AB693" s="97">
        <v>4.7E-2</v>
      </c>
      <c r="AC693" s="76"/>
      <c r="AD693" s="97" t="s">
        <v>2982</v>
      </c>
      <c r="AE693" s="76"/>
      <c r="AF693" s="97">
        <v>1</v>
      </c>
      <c r="AG693" s="97">
        <v>1</v>
      </c>
      <c r="AH693" s="73"/>
      <c r="AI693" s="57"/>
      <c r="AJ693" s="45"/>
      <c r="AK693" s="45"/>
      <c r="AL693" s="45"/>
    </row>
    <row r="694" spans="1:38" hidden="1" outlineLevel="2" x14ac:dyDescent="0.25">
      <c r="A694" s="45"/>
      <c r="B694" s="54"/>
      <c r="C694" s="47">
        <f t="shared" si="95"/>
        <v>3</v>
      </c>
      <c r="D694" s="73"/>
      <c r="E694" s="70"/>
      <c r="F694" s="70" t="s">
        <v>1320</v>
      </c>
      <c r="G694" s="73"/>
      <c r="H694" s="76" t="s">
        <v>2983</v>
      </c>
      <c r="I694" s="96" t="s">
        <v>510</v>
      </c>
      <c r="J694" s="96"/>
      <c r="K694" s="76"/>
      <c r="L694" s="76"/>
      <c r="M694" s="76"/>
      <c r="N694" s="76"/>
      <c r="O694" s="76"/>
      <c r="P694" s="76"/>
      <c r="Q694" s="76"/>
      <c r="R694" s="76"/>
      <c r="S694" s="76"/>
      <c r="T694" s="76"/>
      <c r="U694" s="97">
        <v>5.0999999999999997E-2</v>
      </c>
      <c r="V694" s="97">
        <v>5.0999999999999997E-2</v>
      </c>
      <c r="W694" s="97">
        <v>5.0999999999999997E-2</v>
      </c>
      <c r="X694" s="97">
        <v>5.0999999999999997E-2</v>
      </c>
      <c r="Y694" s="97">
        <v>5.0999999999999997E-2</v>
      </c>
      <c r="Z694" s="97">
        <v>5.0999999999999997E-2</v>
      </c>
      <c r="AA694" s="97">
        <v>5.0999999999999997E-2</v>
      </c>
      <c r="AB694" s="97">
        <v>5.0999999999999997E-2</v>
      </c>
      <c r="AC694" s="76"/>
      <c r="AD694" s="76"/>
      <c r="AE694" s="76"/>
      <c r="AF694" s="97">
        <v>1</v>
      </c>
      <c r="AG694" s="97">
        <v>1</v>
      </c>
      <c r="AH694" s="73"/>
      <c r="AI694" s="57"/>
      <c r="AJ694" s="45"/>
      <c r="AK694" s="45"/>
      <c r="AL694" s="45"/>
    </row>
    <row r="695" spans="1:38" hidden="1" outlineLevel="2" x14ac:dyDescent="0.25">
      <c r="A695" s="45"/>
      <c r="B695" s="54"/>
      <c r="C695" s="47">
        <f t="shared" si="95"/>
        <v>3</v>
      </c>
      <c r="D695" s="73"/>
      <c r="E695" s="70"/>
      <c r="F695" s="70" t="s">
        <v>1321</v>
      </c>
      <c r="G695" s="73"/>
      <c r="H695" s="76" t="s">
        <v>2984</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76"/>
      <c r="AD695" s="76"/>
      <c r="AE695" s="76"/>
      <c r="AF695" s="97">
        <v>1</v>
      </c>
      <c r="AG695" s="97">
        <v>1</v>
      </c>
      <c r="AH695" s="73"/>
      <c r="AI695" s="57"/>
      <c r="AJ695" s="45"/>
      <c r="AK695" s="45"/>
      <c r="AL695" s="45"/>
    </row>
    <row r="696" spans="1:38" hidden="1" outlineLevel="3" x14ac:dyDescent="0.25">
      <c r="A696" s="45"/>
      <c r="B696" s="54"/>
      <c r="C696" s="47">
        <f t="shared" si="95"/>
        <v>3</v>
      </c>
      <c r="D696" s="73"/>
      <c r="E696" s="70"/>
      <c r="F696" s="70" t="s">
        <v>1322</v>
      </c>
      <c r="G696" s="73"/>
      <c r="H696" s="76" t="s">
        <v>612</v>
      </c>
      <c r="I696" s="96" t="s">
        <v>510</v>
      </c>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95"/>
        <v>3</v>
      </c>
      <c r="D697" s="73"/>
      <c r="E697" s="70"/>
      <c r="F697" s="70" t="s">
        <v>1324</v>
      </c>
      <c r="G697" s="73"/>
      <c r="H697" s="76"/>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95"/>
        <v>3</v>
      </c>
      <c r="D698" s="73"/>
      <c r="E698" s="70"/>
      <c r="F698" s="70" t="s">
        <v>1327</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1" collapsed="1" x14ac:dyDescent="0.25">
      <c r="A699" s="45"/>
      <c r="B699" s="54"/>
      <c r="C699" s="47">
        <f>INT($C$29)+1</f>
        <v>2</v>
      </c>
      <c r="D699" s="73"/>
      <c r="E699" s="70"/>
      <c r="F699" s="256" t="s">
        <v>1329</v>
      </c>
      <c r="G699" s="73"/>
      <c r="H699" s="246" t="s">
        <v>1330</v>
      </c>
      <c r="I699" s="129"/>
      <c r="J699" s="129" t="s">
        <v>1054</v>
      </c>
      <c r="K699" s="76"/>
      <c r="L699" s="76"/>
      <c r="M699" s="76"/>
      <c r="N699" s="76"/>
      <c r="O699" s="76"/>
      <c r="P699" s="76"/>
      <c r="Q699" s="76"/>
      <c r="R699" s="76"/>
      <c r="S699" s="76"/>
      <c r="T699" s="76"/>
      <c r="U699" s="79">
        <v>19</v>
      </c>
      <c r="V699" s="79">
        <v>6</v>
      </c>
      <c r="W699" s="79">
        <v>-4</v>
      </c>
      <c r="X699" s="76"/>
      <c r="Y699" s="76"/>
      <c r="Z699" s="76"/>
      <c r="AA699" s="76"/>
      <c r="AB699" s="76"/>
      <c r="AC699" s="76"/>
      <c r="AD699" s="76"/>
      <c r="AE699" s="76"/>
      <c r="AF699" s="76"/>
      <c r="AG699" s="76"/>
      <c r="AH699" s="73"/>
      <c r="AI699" s="57"/>
      <c r="AJ699" s="45"/>
      <c r="AK699" s="45"/>
      <c r="AL699" s="45"/>
    </row>
    <row r="700" spans="1:38" hidden="1" outlineLevel="3" x14ac:dyDescent="0.25">
      <c r="A700" s="45"/>
      <c r="B700" s="54"/>
      <c r="C700" s="47">
        <f t="shared" ref="C700:C763" si="107">INT($C$29)+3</f>
        <v>4</v>
      </c>
      <c r="D700" s="73"/>
      <c r="E700" s="70"/>
      <c r="F700" s="70" t="s">
        <v>1331</v>
      </c>
      <c r="G700" s="73"/>
      <c r="H700" s="76" t="s">
        <v>612</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7"/>
        <v>4</v>
      </c>
      <c r="D701" s="73"/>
      <c r="E701" s="70"/>
      <c r="F701" s="70" t="s">
        <v>1332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7"/>
        <v>4</v>
      </c>
      <c r="D702" s="73"/>
      <c r="E702" s="70"/>
      <c r="F702" s="70" t="s">
        <v>1333</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7"/>
        <v>4</v>
      </c>
      <c r="D703" s="73"/>
      <c r="E703" s="70"/>
      <c r="F703" s="70" t="s">
        <v>1334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7"/>
        <v>4</v>
      </c>
      <c r="D704" s="73"/>
      <c r="E704" s="70"/>
      <c r="F704" s="70" t="s">
        <v>1335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07"/>
        <v>4</v>
      </c>
      <c r="D705" s="73"/>
      <c r="E705" s="70"/>
      <c r="F705" s="70" t="s">
        <v>1336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7"/>
        <v>4</v>
      </c>
      <c r="D706" s="73"/>
      <c r="E706" s="70"/>
      <c r="F706" s="70" t="s">
        <v>1337</v>
      </c>
      <c r="G706" s="73"/>
      <c r="H706" s="76" t="s">
        <v>612</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7"/>
        <v>4</v>
      </c>
      <c r="D707" s="73"/>
      <c r="E707" s="70"/>
      <c r="F707" s="70" t="s">
        <v>1338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7"/>
        <v>4</v>
      </c>
      <c r="D708" s="73"/>
      <c r="E708" s="70"/>
      <c r="F708" s="70" t="s">
        <v>1339</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7"/>
        <v>4</v>
      </c>
      <c r="D709" s="73"/>
      <c r="E709" s="70"/>
      <c r="F709" s="70" t="s">
        <v>1340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7"/>
        <v>4</v>
      </c>
      <c r="D710" s="73"/>
      <c r="E710" s="70"/>
      <c r="F710" s="70" t="s">
        <v>1341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07"/>
        <v>4</v>
      </c>
      <c r="D711" s="73"/>
      <c r="E711" s="70"/>
      <c r="F711" s="70" t="s">
        <v>1342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7"/>
        <v>4</v>
      </c>
      <c r="D712" s="73"/>
      <c r="E712" s="70"/>
      <c r="F712" s="70" t="s">
        <v>1343</v>
      </c>
      <c r="G712" s="73"/>
      <c r="H712" s="76" t="s">
        <v>612</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7"/>
        <v>4</v>
      </c>
      <c r="D713" s="73"/>
      <c r="E713" s="70"/>
      <c r="F713" s="70" t="s">
        <v>1344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7"/>
        <v>4</v>
      </c>
      <c r="D714" s="73"/>
      <c r="E714" s="70"/>
      <c r="F714" s="70" t="s">
        <v>1345</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7"/>
        <v>4</v>
      </c>
      <c r="D715" s="73"/>
      <c r="E715" s="70"/>
      <c r="F715" s="70" t="s">
        <v>1346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v>4</v>
      </c>
      <c r="B716" s="54"/>
      <c r="C716" s="47">
        <f t="shared" si="107"/>
        <v>4</v>
      </c>
      <c r="D716" s="73"/>
      <c r="E716" s="70"/>
      <c r="F716" s="70" t="s">
        <v>1347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f>A716</f>
        <v>4</v>
      </c>
      <c r="B717" s="54"/>
      <c r="C717" s="47">
        <f t="shared" si="107"/>
        <v>4</v>
      </c>
      <c r="D717" s="73"/>
      <c r="E717" s="70"/>
      <c r="F717" s="70" t="s">
        <v>1348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07"/>
        <v>4</v>
      </c>
      <c r="D718" s="73"/>
      <c r="E718" s="70"/>
      <c r="F718" s="70" t="s">
        <v>1349</v>
      </c>
      <c r="G718" s="73"/>
      <c r="H718" s="76" t="s">
        <v>612</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7"/>
        <v>4</v>
      </c>
      <c r="D719" s="73"/>
      <c r="E719" s="70"/>
      <c r="F719" s="70" t="s">
        <v>1350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7"/>
        <v>4</v>
      </c>
      <c r="D720" s="73"/>
      <c r="E720" s="70"/>
      <c r="F720" s="70" t="s">
        <v>1351</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7"/>
        <v>4</v>
      </c>
      <c r="D721" s="73"/>
      <c r="E721" s="70"/>
      <c r="F721" s="70" t="s">
        <v>1352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v>4</v>
      </c>
      <c r="B722" s="54"/>
      <c r="C722" s="47">
        <f t="shared" si="107"/>
        <v>4</v>
      </c>
      <c r="D722" s="73"/>
      <c r="E722" s="70"/>
      <c r="F722" s="70" t="s">
        <v>1353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f>A722</f>
        <v>4</v>
      </c>
      <c r="B723" s="54"/>
      <c r="C723" s="47">
        <f t="shared" si="107"/>
        <v>4</v>
      </c>
      <c r="D723" s="73"/>
      <c r="E723" s="70"/>
      <c r="F723" s="70" t="s">
        <v>1354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07"/>
        <v>4</v>
      </c>
      <c r="D724" s="73"/>
      <c r="E724" s="70"/>
      <c r="F724" s="70" t="s">
        <v>1355</v>
      </c>
      <c r="G724" s="73"/>
      <c r="H724" s="76" t="s">
        <v>612</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7"/>
        <v>4</v>
      </c>
      <c r="D725" s="73"/>
      <c r="E725" s="70"/>
      <c r="F725" s="70" t="s">
        <v>1356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7"/>
        <v>4</v>
      </c>
      <c r="D726" s="73"/>
      <c r="E726" s="70"/>
      <c r="F726" s="70" t="s">
        <v>1357</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7"/>
        <v>4</v>
      </c>
      <c r="D727" s="73"/>
      <c r="E727" s="70"/>
      <c r="F727" s="70" t="s">
        <v>1358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v>4</v>
      </c>
      <c r="B728" s="54"/>
      <c r="C728" s="47">
        <f t="shared" si="107"/>
        <v>4</v>
      </c>
      <c r="D728" s="73"/>
      <c r="E728" s="70"/>
      <c r="F728" s="70" t="s">
        <v>1359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f>A728</f>
        <v>4</v>
      </c>
      <c r="B729" s="54"/>
      <c r="C729" s="47">
        <f t="shared" si="107"/>
        <v>4</v>
      </c>
      <c r="D729" s="73"/>
      <c r="E729" s="70"/>
      <c r="F729" s="70" t="s">
        <v>1360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07"/>
        <v>4</v>
      </c>
      <c r="D730" s="73"/>
      <c r="E730" s="70"/>
      <c r="F730" s="70" t="s">
        <v>1361</v>
      </c>
      <c r="G730" s="73"/>
      <c r="H730" s="76" t="s">
        <v>612</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7"/>
        <v>4</v>
      </c>
      <c r="D731" s="73"/>
      <c r="E731" s="70"/>
      <c r="F731" s="70" t="s">
        <v>1362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7"/>
        <v>4</v>
      </c>
      <c r="D732" s="73"/>
      <c r="E732" s="70"/>
      <c r="F732" s="70" t="s">
        <v>1363</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7"/>
        <v>4</v>
      </c>
      <c r="D733" s="73"/>
      <c r="E733" s="70"/>
      <c r="F733" s="70" t="s">
        <v>1364</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v>4</v>
      </c>
      <c r="B734" s="54"/>
      <c r="C734" s="47">
        <f t="shared" si="107"/>
        <v>4</v>
      </c>
      <c r="D734" s="73"/>
      <c r="E734" s="70"/>
      <c r="F734" s="70" t="s">
        <v>1365</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f>A734</f>
        <v>4</v>
      </c>
      <c r="B735" s="54"/>
      <c r="C735" s="47">
        <f t="shared" si="107"/>
        <v>4</v>
      </c>
      <c r="D735" s="73"/>
      <c r="E735" s="70"/>
      <c r="F735" s="70" t="s">
        <v>1366</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c r="B736" s="54"/>
      <c r="C736" s="47">
        <f t="shared" si="107"/>
        <v>4</v>
      </c>
      <c r="D736" s="73"/>
      <c r="E736" s="70"/>
      <c r="F736" s="70" t="s">
        <v>1367</v>
      </c>
      <c r="G736" s="73"/>
      <c r="H736" s="76" t="s">
        <v>612</v>
      </c>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25">
      <c r="A737" s="45"/>
      <c r="B737" s="54"/>
      <c r="C737" s="47">
        <f t="shared" si="107"/>
        <v>4</v>
      </c>
      <c r="D737" s="73"/>
      <c r="E737" s="70"/>
      <c r="F737" s="70" t="s">
        <v>1368</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25">
      <c r="A738" s="45"/>
      <c r="B738" s="54"/>
      <c r="C738" s="47">
        <f t="shared" si="107"/>
        <v>4</v>
      </c>
      <c r="D738" s="73"/>
      <c r="E738" s="70"/>
      <c r="F738" s="70" t="s">
        <v>1369</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07"/>
        <v>4</v>
      </c>
      <c r="D739" s="73"/>
      <c r="E739" s="70"/>
      <c r="F739" s="70" t="s">
        <v>1370</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v>4</v>
      </c>
      <c r="B740" s="54"/>
      <c r="C740" s="47">
        <f t="shared" si="107"/>
        <v>4</v>
      </c>
      <c r="D740" s="73"/>
      <c r="E740" s="70"/>
      <c r="F740" s="70" t="s">
        <v>1371</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f>A740</f>
        <v>4</v>
      </c>
      <c r="B741" s="54"/>
      <c r="C741" s="47">
        <f t="shared" si="107"/>
        <v>4</v>
      </c>
      <c r="D741" s="73"/>
      <c r="E741" s="70"/>
      <c r="F741" s="70" t="s">
        <v>1372</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 t="shared" si="107"/>
        <v>4</v>
      </c>
      <c r="D742" s="73"/>
      <c r="E742" s="70"/>
      <c r="F742" s="70" t="s">
        <v>1373</v>
      </c>
      <c r="G742" s="73"/>
      <c r="H742" s="76" t="s">
        <v>612</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7"/>
        <v>4</v>
      </c>
      <c r="D743" s="73"/>
      <c r="E743" s="70"/>
      <c r="F743" s="70" t="s">
        <v>1374</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7"/>
        <v>4</v>
      </c>
      <c r="D744" s="73"/>
      <c r="E744" s="70"/>
      <c r="F744" s="70" t="s">
        <v>1375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7"/>
        <v>4</v>
      </c>
      <c r="D745" s="73"/>
      <c r="E745" s="70"/>
      <c r="F745" s="70" t="s">
        <v>1376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v>4</v>
      </c>
      <c r="B746" s="54"/>
      <c r="C746" s="47">
        <f t="shared" si="107"/>
        <v>4</v>
      </c>
      <c r="D746" s="73"/>
      <c r="E746" s="70"/>
      <c r="F746" s="70" t="s">
        <v>1377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f>A746</f>
        <v>4</v>
      </c>
      <c r="B747" s="54"/>
      <c r="C747" s="47">
        <f t="shared" si="107"/>
        <v>4</v>
      </c>
      <c r="D747" s="73"/>
      <c r="E747" s="70"/>
      <c r="F747" s="70" t="s">
        <v>1378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2" x14ac:dyDescent="0.25">
      <c r="A748" s="45"/>
      <c r="B748" s="54"/>
      <c r="C748" s="47">
        <f t="shared" ref="C748:C753" si="108">INT($C$29)+2</f>
        <v>3</v>
      </c>
      <c r="D748" s="73"/>
      <c r="E748" s="70"/>
      <c r="F748" s="70" t="s">
        <v>1379</v>
      </c>
      <c r="G748" s="73"/>
      <c r="H748" s="76" t="s">
        <v>1380</v>
      </c>
      <c r="I748" s="96"/>
      <c r="J748" s="96"/>
      <c r="K748" s="76"/>
      <c r="L748" s="76"/>
      <c r="M748" s="76"/>
      <c r="N748" s="76"/>
      <c r="O748" s="76"/>
      <c r="P748" s="76"/>
      <c r="Q748" s="76"/>
      <c r="R748" s="76"/>
      <c r="S748" s="76"/>
      <c r="T748" s="76"/>
      <c r="U748" s="261">
        <f t="shared" ref="U748:AB748" si="109">U$848</f>
        <v>0</v>
      </c>
      <c r="V748" s="261">
        <f t="shared" si="109"/>
        <v>0</v>
      </c>
      <c r="W748" s="261">
        <f t="shared" si="109"/>
        <v>0</v>
      </c>
      <c r="X748" s="261">
        <f t="shared" si="109"/>
        <v>0</v>
      </c>
      <c r="Y748" s="261">
        <f t="shared" si="109"/>
        <v>0</v>
      </c>
      <c r="Z748" s="261">
        <f t="shared" si="109"/>
        <v>0</v>
      </c>
      <c r="AA748" s="261">
        <f t="shared" si="109"/>
        <v>0</v>
      </c>
      <c r="AB748" s="261">
        <f t="shared" si="109"/>
        <v>0</v>
      </c>
      <c r="AC748" s="76"/>
      <c r="AD748" s="97" t="s">
        <v>1381</v>
      </c>
      <c r="AE748" s="76"/>
      <c r="AF748" s="261">
        <f>AF$848</f>
        <v>1</v>
      </c>
      <c r="AG748" s="261">
        <f>AG$848</f>
        <v>1</v>
      </c>
      <c r="AH748" s="73"/>
      <c r="AI748" s="57"/>
      <c r="AJ748" s="45"/>
      <c r="AK748" s="45"/>
      <c r="AL748" s="45"/>
    </row>
    <row r="749" spans="1:38" hidden="1" outlineLevel="2" x14ac:dyDescent="0.25">
      <c r="A749" s="45"/>
      <c r="B749" s="54"/>
      <c r="C749" s="47">
        <f t="shared" si="108"/>
        <v>3</v>
      </c>
      <c r="D749" s="73"/>
      <c r="E749" s="70"/>
      <c r="F749" s="70" t="s">
        <v>1382</v>
      </c>
      <c r="G749" s="73"/>
      <c r="H749" s="76" t="s">
        <v>1383</v>
      </c>
      <c r="I749" s="96"/>
      <c r="J749" s="96"/>
      <c r="K749" s="76"/>
      <c r="L749" s="76"/>
      <c r="M749" s="76"/>
      <c r="N749" s="76"/>
      <c r="O749" s="76"/>
      <c r="P749" s="76"/>
      <c r="Q749" s="76"/>
      <c r="R749" s="76"/>
      <c r="S749" s="76"/>
      <c r="T749" s="76"/>
      <c r="U749" s="261">
        <f t="shared" ref="U749:AB749" si="110">U$849</f>
        <v>-0.71226</v>
      </c>
      <c r="V749" s="261">
        <f t="shared" si="110"/>
        <v>-0.71226</v>
      </c>
      <c r="W749" s="261">
        <f t="shared" si="110"/>
        <v>-0.71226</v>
      </c>
      <c r="X749" s="261">
        <f t="shared" si="110"/>
        <v>-0.21895000000000001</v>
      </c>
      <c r="Y749" s="261">
        <f t="shared" si="110"/>
        <v>-0.21895000000000001</v>
      </c>
      <c r="Z749" s="261">
        <f t="shared" si="110"/>
        <v>-0.21895000000000001</v>
      </c>
      <c r="AA749" s="261">
        <f t="shared" si="110"/>
        <v>-0.21895000000000001</v>
      </c>
      <c r="AB749" s="261">
        <f t="shared" si="110"/>
        <v>-0.21895000000000001</v>
      </c>
      <c r="AC749" s="76"/>
      <c r="AD749" s="76"/>
      <c r="AE749" s="76"/>
      <c r="AF749" s="261">
        <f>AF$849</f>
        <v>1</v>
      </c>
      <c r="AG749" s="261">
        <f>AG$849</f>
        <v>1</v>
      </c>
      <c r="AH749" s="73"/>
      <c r="AI749" s="57"/>
      <c r="AJ749" s="45"/>
      <c r="AK749" s="45"/>
      <c r="AL749" s="45"/>
    </row>
    <row r="750" spans="1:38" hidden="1" outlineLevel="2" x14ac:dyDescent="0.25">
      <c r="A750" s="45"/>
      <c r="B750" s="54"/>
      <c r="C750" s="47">
        <f t="shared" si="108"/>
        <v>3</v>
      </c>
      <c r="D750" s="73"/>
      <c r="E750" s="70"/>
      <c r="F750" s="70" t="s">
        <v>1384</v>
      </c>
      <c r="G750" s="73"/>
      <c r="H750" s="76" t="s">
        <v>1385</v>
      </c>
      <c r="I750" s="96"/>
      <c r="J750" s="96"/>
      <c r="K750" s="76"/>
      <c r="L750" s="76"/>
      <c r="M750" s="76"/>
      <c r="N750" s="76"/>
      <c r="O750" s="76"/>
      <c r="P750" s="76"/>
      <c r="Q750" s="76"/>
      <c r="R750" s="76"/>
      <c r="S750" s="76"/>
      <c r="T750" s="76"/>
      <c r="U750" s="261">
        <f t="shared" ref="U750:AB750" si="111">U$850</f>
        <v>-0.90173999999999999</v>
      </c>
      <c r="V750" s="261">
        <f t="shared" si="111"/>
        <v>-0.90173999999999999</v>
      </c>
      <c r="W750" s="261">
        <f t="shared" si="111"/>
        <v>-0.90173999999999999</v>
      </c>
      <c r="X750" s="261">
        <f t="shared" si="111"/>
        <v>-0.37940000000000002</v>
      </c>
      <c r="Y750" s="261">
        <f t="shared" si="111"/>
        <v>-0.37940000000000002</v>
      </c>
      <c r="Z750" s="261">
        <f t="shared" si="111"/>
        <v>-0.37940000000000002</v>
      </c>
      <c r="AA750" s="261">
        <f t="shared" si="111"/>
        <v>-0.37940000000000002</v>
      </c>
      <c r="AB750" s="261">
        <f t="shared" si="111"/>
        <v>-0.37940000000000002</v>
      </c>
      <c r="AC750" s="76"/>
      <c r="AD750" s="76"/>
      <c r="AE750" s="76"/>
      <c r="AF750" s="261">
        <f>AF$850</f>
        <v>1</v>
      </c>
      <c r="AG750" s="261">
        <f>AG$850</f>
        <v>1</v>
      </c>
      <c r="AH750" s="73"/>
      <c r="AI750" s="57"/>
      <c r="AJ750" s="45"/>
      <c r="AK750" s="45"/>
      <c r="AL750" s="45"/>
    </row>
    <row r="751" spans="1:38" hidden="1" outlineLevel="2" x14ac:dyDescent="0.25">
      <c r="A751" s="45"/>
      <c r="B751" s="54"/>
      <c r="C751" s="47">
        <f t="shared" si="108"/>
        <v>3</v>
      </c>
      <c r="D751" s="73"/>
      <c r="E751" s="70"/>
      <c r="F751" s="70" t="s">
        <v>1386</v>
      </c>
      <c r="G751" s="73"/>
      <c r="H751" s="76" t="s">
        <v>1387</v>
      </c>
      <c r="I751" s="96"/>
      <c r="J751" s="96"/>
      <c r="K751" s="76"/>
      <c r="L751" s="76"/>
      <c r="M751" s="76"/>
      <c r="N751" s="76"/>
      <c r="O751" s="76"/>
      <c r="P751" s="76"/>
      <c r="Q751" s="76"/>
      <c r="R751" s="76"/>
      <c r="S751" s="76"/>
      <c r="T751" s="76"/>
      <c r="U751" s="261">
        <f>$849:$849</f>
        <v>-0.71226</v>
      </c>
      <c r="V751" s="261">
        <f t="shared" ref="V751:AB751" si="112">$849:$849</f>
        <v>-0.71226</v>
      </c>
      <c r="W751" s="261">
        <f t="shared" si="112"/>
        <v>-0.71226</v>
      </c>
      <c r="X751" s="261">
        <f t="shared" si="112"/>
        <v>-0.21895000000000001</v>
      </c>
      <c r="Y751" s="261">
        <f t="shared" si="112"/>
        <v>-0.21895000000000001</v>
      </c>
      <c r="Z751" s="261">
        <f t="shared" si="112"/>
        <v>-0.21895000000000001</v>
      </c>
      <c r="AA751" s="261">
        <f t="shared" si="112"/>
        <v>-0.21895000000000001</v>
      </c>
      <c r="AB751" s="261">
        <f t="shared" si="112"/>
        <v>-0.21895000000000001</v>
      </c>
      <c r="AC751" s="76"/>
      <c r="AD751" s="76"/>
      <c r="AE751" s="76"/>
      <c r="AF751" s="261">
        <f>$849:$849</f>
        <v>1</v>
      </c>
      <c r="AG751" s="261">
        <f>$849:$849</f>
        <v>1</v>
      </c>
      <c r="AH751" s="73"/>
      <c r="AI751" s="57"/>
      <c r="AJ751" s="45"/>
      <c r="AK751" s="45"/>
      <c r="AL751" s="45"/>
    </row>
    <row r="752" spans="1:38" hidden="1" outlineLevel="2" x14ac:dyDescent="0.25">
      <c r="A752" s="45">
        <v>4</v>
      </c>
      <c r="B752" s="54"/>
      <c r="C752" s="47">
        <f t="shared" si="108"/>
        <v>3</v>
      </c>
      <c r="D752" s="73"/>
      <c r="E752" s="70"/>
      <c r="F752" s="70" t="s">
        <v>1388</v>
      </c>
      <c r="G752" s="73"/>
      <c r="H752" s="76" t="s">
        <v>1389</v>
      </c>
      <c r="I752" s="96"/>
      <c r="J752" s="96"/>
      <c r="K752" s="76"/>
      <c r="L752" s="76"/>
      <c r="M752" s="76"/>
      <c r="N752" s="76"/>
      <c r="O752" s="76"/>
      <c r="P752" s="76"/>
      <c r="Q752" s="76"/>
      <c r="R752" s="76"/>
      <c r="S752" s="76"/>
      <c r="T752" s="76"/>
      <c r="U752" s="261">
        <f>$850:$850</f>
        <v>-0.90173999999999999</v>
      </c>
      <c r="V752" s="261">
        <f t="shared" ref="V752:AB753" si="113">$850:$850</f>
        <v>-0.90173999999999999</v>
      </c>
      <c r="W752" s="261">
        <f t="shared" si="113"/>
        <v>-0.90173999999999999</v>
      </c>
      <c r="X752" s="261">
        <f t="shared" si="113"/>
        <v>-0.37940000000000002</v>
      </c>
      <c r="Y752" s="261">
        <f t="shared" si="113"/>
        <v>-0.37940000000000002</v>
      </c>
      <c r="Z752" s="261">
        <f t="shared" si="113"/>
        <v>-0.37940000000000002</v>
      </c>
      <c r="AA752" s="261">
        <f t="shared" si="113"/>
        <v>-0.37940000000000002</v>
      </c>
      <c r="AB752" s="261">
        <f t="shared" si="113"/>
        <v>-0.37940000000000002</v>
      </c>
      <c r="AC752" s="76"/>
      <c r="AD752" s="76"/>
      <c r="AE752" s="76"/>
      <c r="AF752" s="261">
        <f>$850:$850</f>
        <v>1</v>
      </c>
      <c r="AG752" s="261">
        <f>$850:$850</f>
        <v>1</v>
      </c>
      <c r="AH752" s="73"/>
      <c r="AI752" s="57"/>
      <c r="AJ752" s="45"/>
      <c r="AK752" s="45"/>
      <c r="AL752" s="45"/>
    </row>
    <row r="753" spans="1:38" hidden="1" outlineLevel="2" x14ac:dyDescent="0.25">
      <c r="A753" s="45">
        <f>A752</f>
        <v>4</v>
      </c>
      <c r="B753" s="54"/>
      <c r="C753" s="47">
        <f t="shared" si="108"/>
        <v>3</v>
      </c>
      <c r="D753" s="73"/>
      <c r="E753" s="70"/>
      <c r="F753" s="70" t="s">
        <v>1390</v>
      </c>
      <c r="G753" s="73"/>
      <c r="H753" s="76" t="s">
        <v>1391</v>
      </c>
      <c r="I753" s="96"/>
      <c r="J753" s="96"/>
      <c r="K753" s="76"/>
      <c r="L753" s="76"/>
      <c r="M753" s="76"/>
      <c r="N753" s="76"/>
      <c r="O753" s="76"/>
      <c r="P753" s="76"/>
      <c r="Q753" s="76"/>
      <c r="R753" s="76"/>
      <c r="S753" s="76"/>
      <c r="T753" s="76"/>
      <c r="U753" s="261">
        <f>$850:$850</f>
        <v>-0.90173999999999999</v>
      </c>
      <c r="V753" s="261">
        <f t="shared" si="113"/>
        <v>-0.90173999999999999</v>
      </c>
      <c r="W753" s="261">
        <f t="shared" si="113"/>
        <v>-0.90173999999999999</v>
      </c>
      <c r="X753" s="261">
        <f t="shared" si="113"/>
        <v>-0.37940000000000002</v>
      </c>
      <c r="Y753" s="261">
        <f t="shared" si="113"/>
        <v>-0.37940000000000002</v>
      </c>
      <c r="Z753" s="261">
        <f t="shared" si="113"/>
        <v>-0.37940000000000002</v>
      </c>
      <c r="AA753" s="261">
        <f t="shared" si="113"/>
        <v>-0.37940000000000002</v>
      </c>
      <c r="AB753" s="261">
        <f t="shared" si="113"/>
        <v>-0.37940000000000002</v>
      </c>
      <c r="AC753" s="76"/>
      <c r="AD753" s="76"/>
      <c r="AE753" s="76"/>
      <c r="AF753" s="261">
        <f>$850:$850</f>
        <v>1</v>
      </c>
      <c r="AG753" s="261">
        <f>$850:$850</f>
        <v>1</v>
      </c>
      <c r="AH753" s="73"/>
      <c r="AI753" s="57"/>
      <c r="AJ753" s="45"/>
      <c r="AK753" s="45"/>
      <c r="AL753" s="45"/>
    </row>
    <row r="754" spans="1:38" hidden="1" outlineLevel="3" x14ac:dyDescent="0.25">
      <c r="A754" s="45"/>
      <c r="B754" s="54"/>
      <c r="C754" s="47">
        <f t="shared" si="107"/>
        <v>4</v>
      </c>
      <c r="D754" s="73"/>
      <c r="E754" s="70"/>
      <c r="F754" s="70" t="s">
        <v>1392</v>
      </c>
      <c r="G754" s="73"/>
      <c r="H754" s="76" t="s">
        <v>612</v>
      </c>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25">
      <c r="A755" s="45"/>
      <c r="B755" s="54"/>
      <c r="C755" s="47">
        <f t="shared" si="107"/>
        <v>4</v>
      </c>
      <c r="D755" s="73"/>
      <c r="E755" s="70"/>
      <c r="F755" s="70" t="s">
        <v>1393</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07"/>
        <v>4</v>
      </c>
      <c r="D756" s="73"/>
      <c r="E756" s="70"/>
      <c r="F756" s="70" t="s">
        <v>1394</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c r="B757" s="54"/>
      <c r="C757" s="47">
        <f t="shared" si="107"/>
        <v>4</v>
      </c>
      <c r="D757" s="73"/>
      <c r="E757" s="70"/>
      <c r="F757" s="70" t="s">
        <v>1395</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v>4</v>
      </c>
      <c r="B758" s="54"/>
      <c r="C758" s="47">
        <f t="shared" si="107"/>
        <v>4</v>
      </c>
      <c r="D758" s="73"/>
      <c r="E758" s="70"/>
      <c r="F758" s="70" t="s">
        <v>1396</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25">
      <c r="A759" s="45">
        <f>A758</f>
        <v>4</v>
      </c>
      <c r="B759" s="54"/>
      <c r="C759" s="47">
        <f t="shared" si="107"/>
        <v>4</v>
      </c>
      <c r="D759" s="73"/>
      <c r="E759" s="70"/>
      <c r="F759" s="70" t="s">
        <v>1397</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25">
      <c r="A760" s="45"/>
      <c r="B760" s="54"/>
      <c r="C760" s="47">
        <f t="shared" si="107"/>
        <v>4</v>
      </c>
      <c r="D760" s="73"/>
      <c r="E760" s="70"/>
      <c r="F760" s="70" t="s">
        <v>1398</v>
      </c>
      <c r="G760" s="73"/>
      <c r="H760" s="76" t="s">
        <v>612</v>
      </c>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25">
      <c r="A761" s="45"/>
      <c r="B761" s="54"/>
      <c r="C761" s="47">
        <f t="shared" si="107"/>
        <v>4</v>
      </c>
      <c r="D761" s="73"/>
      <c r="E761" s="70"/>
      <c r="F761" s="70" t="s">
        <v>1399</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25">
      <c r="A762" s="45"/>
      <c r="B762" s="54"/>
      <c r="C762" s="47">
        <f t="shared" si="107"/>
        <v>4</v>
      </c>
      <c r="D762" s="73"/>
      <c r="E762" s="70"/>
      <c r="F762" s="70" t="s">
        <v>1400</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25">
      <c r="A763" s="45"/>
      <c r="B763" s="54"/>
      <c r="C763" s="47">
        <f t="shared" si="107"/>
        <v>4</v>
      </c>
      <c r="D763" s="73"/>
      <c r="E763" s="70"/>
      <c r="F763" s="70" t="s">
        <v>1401</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25">
      <c r="A764" s="45">
        <v>4</v>
      </c>
      <c r="B764" s="54"/>
      <c r="C764" s="47">
        <f t="shared" ref="C764:C789" si="114">INT($C$29)+3</f>
        <v>4</v>
      </c>
      <c r="D764" s="73"/>
      <c r="E764" s="70"/>
      <c r="F764" s="70" t="s">
        <v>1402</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3" x14ac:dyDescent="0.25">
      <c r="A765" s="45">
        <f>A764</f>
        <v>4</v>
      </c>
      <c r="B765" s="54"/>
      <c r="C765" s="47">
        <f t="shared" si="114"/>
        <v>4</v>
      </c>
      <c r="D765" s="73"/>
      <c r="E765" s="70"/>
      <c r="F765" s="70" t="s">
        <v>1403</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v>1</v>
      </c>
      <c r="AG765" s="76">
        <v>1</v>
      </c>
      <c r="AH765" s="73"/>
      <c r="AI765" s="57"/>
      <c r="AJ765" s="45"/>
      <c r="AK765" s="45"/>
      <c r="AL765" s="45"/>
    </row>
    <row r="766" spans="1:38" hidden="1" outlineLevel="2" x14ac:dyDescent="0.25">
      <c r="A766" s="45"/>
      <c r="B766" s="54"/>
      <c r="C766" s="47">
        <f t="shared" si="114"/>
        <v>4</v>
      </c>
      <c r="D766" s="73"/>
      <c r="E766" s="70"/>
      <c r="F766" s="70" t="s">
        <v>1404</v>
      </c>
      <c r="G766" s="73"/>
      <c r="H766" s="76" t="s">
        <v>2744</v>
      </c>
      <c r="I766" s="96"/>
      <c r="J766" s="96"/>
      <c r="K766" s="76"/>
      <c r="L766" s="76"/>
      <c r="M766" s="76"/>
      <c r="N766" s="76"/>
      <c r="O766" s="76"/>
      <c r="P766" s="76"/>
      <c r="Q766" s="76"/>
      <c r="R766" s="76"/>
      <c r="S766" s="76"/>
      <c r="T766" s="76"/>
      <c r="U766" s="281">
        <v>1</v>
      </c>
      <c r="V766" s="336">
        <f t="shared" ref="V766:AB766" si="115">U766</f>
        <v>1</v>
      </c>
      <c r="W766" s="336">
        <f t="shared" si="115"/>
        <v>1</v>
      </c>
      <c r="X766" s="336">
        <f t="shared" si="115"/>
        <v>1</v>
      </c>
      <c r="Y766" s="336">
        <f t="shared" si="115"/>
        <v>1</v>
      </c>
      <c r="Z766" s="336">
        <f t="shared" si="115"/>
        <v>1</v>
      </c>
      <c r="AA766" s="336">
        <f t="shared" si="115"/>
        <v>1</v>
      </c>
      <c r="AB766" s="336">
        <f t="shared" si="115"/>
        <v>1</v>
      </c>
      <c r="AC766" s="76"/>
      <c r="AD766" s="97" t="s">
        <v>2750</v>
      </c>
      <c r="AE766" s="76"/>
      <c r="AF766" s="97">
        <v>1</v>
      </c>
      <c r="AG766" s="97">
        <v>1</v>
      </c>
      <c r="AH766" s="73"/>
      <c r="AI766" s="57"/>
      <c r="AJ766" s="45"/>
      <c r="AK766" s="45"/>
      <c r="AL766" s="45"/>
    </row>
    <row r="767" spans="1:38" hidden="1" outlineLevel="2" x14ac:dyDescent="0.25">
      <c r="A767" s="45"/>
      <c r="B767" s="54"/>
      <c r="C767" s="47">
        <f t="shared" si="114"/>
        <v>4</v>
      </c>
      <c r="D767" s="73"/>
      <c r="E767" s="70"/>
      <c r="F767" s="70" t="s">
        <v>1405</v>
      </c>
      <c r="G767" s="73"/>
      <c r="H767" s="76" t="s">
        <v>2745</v>
      </c>
      <c r="I767" s="96"/>
      <c r="J767" s="96"/>
      <c r="K767" s="76"/>
      <c r="L767" s="76"/>
      <c r="M767" s="76"/>
      <c r="N767" s="76"/>
      <c r="O767" s="76"/>
      <c r="P767" s="76"/>
      <c r="Q767" s="76"/>
      <c r="R767" s="76"/>
      <c r="S767" s="76"/>
      <c r="T767" s="76"/>
      <c r="U767" s="281">
        <v>0.95399999999999996</v>
      </c>
      <c r="V767" s="336">
        <f t="shared" ref="V767:W771" si="116">U767</f>
        <v>0.95399999999999996</v>
      </c>
      <c r="W767" s="336">
        <f t="shared" si="116"/>
        <v>0.95399999999999996</v>
      </c>
      <c r="X767" s="336">
        <f t="shared" ref="X767:AB771" si="117">W767</f>
        <v>0.95399999999999996</v>
      </c>
      <c r="Y767" s="336">
        <f t="shared" si="117"/>
        <v>0.95399999999999996</v>
      </c>
      <c r="Z767" s="336">
        <f t="shared" si="117"/>
        <v>0.95399999999999996</v>
      </c>
      <c r="AA767" s="336">
        <f t="shared" si="117"/>
        <v>0.95399999999999996</v>
      </c>
      <c r="AB767" s="336">
        <f t="shared" si="117"/>
        <v>0.95399999999999996</v>
      </c>
      <c r="AC767" s="76"/>
      <c r="AD767" s="76"/>
      <c r="AE767" s="76"/>
      <c r="AF767" s="97">
        <v>1</v>
      </c>
      <c r="AG767" s="97">
        <v>1</v>
      </c>
      <c r="AH767" s="73"/>
      <c r="AI767" s="57"/>
      <c r="AJ767" s="45"/>
      <c r="AK767" s="45"/>
      <c r="AL767" s="45"/>
    </row>
    <row r="768" spans="1:38" hidden="1" outlineLevel="2" x14ac:dyDescent="0.25">
      <c r="A768" s="45"/>
      <c r="B768" s="54"/>
      <c r="C768" s="47">
        <f t="shared" si="114"/>
        <v>4</v>
      </c>
      <c r="D768" s="73"/>
      <c r="E768" s="70"/>
      <c r="F768" s="70" t="s">
        <v>1406</v>
      </c>
      <c r="G768" s="73"/>
      <c r="H768" s="76" t="s">
        <v>2746</v>
      </c>
      <c r="I768" s="96"/>
      <c r="J768" s="96"/>
      <c r="K768" s="76"/>
      <c r="L768" s="76"/>
      <c r="M768" s="76"/>
      <c r="N768" s="76"/>
      <c r="O768" s="76"/>
      <c r="P768" s="76"/>
      <c r="Q768" s="76"/>
      <c r="R768" s="76"/>
      <c r="S768" s="76"/>
      <c r="T768" s="76"/>
      <c r="U768" s="281">
        <v>0.90800000000000003</v>
      </c>
      <c r="V768" s="336">
        <f t="shared" si="116"/>
        <v>0.90800000000000003</v>
      </c>
      <c r="W768" s="336">
        <f t="shared" si="116"/>
        <v>0.90800000000000003</v>
      </c>
      <c r="X768" s="336">
        <f t="shared" si="117"/>
        <v>0.90800000000000003</v>
      </c>
      <c r="Y768" s="336">
        <f t="shared" si="117"/>
        <v>0.90800000000000003</v>
      </c>
      <c r="Z768" s="336">
        <f t="shared" si="117"/>
        <v>0.90800000000000003</v>
      </c>
      <c r="AA768" s="336">
        <f t="shared" si="117"/>
        <v>0.90800000000000003</v>
      </c>
      <c r="AB768" s="336">
        <f t="shared" si="117"/>
        <v>0.90800000000000003</v>
      </c>
      <c r="AC768" s="76"/>
      <c r="AD768" s="76"/>
      <c r="AE768" s="76"/>
      <c r="AF768" s="97">
        <v>1</v>
      </c>
      <c r="AG768" s="97">
        <v>1</v>
      </c>
      <c r="AH768" s="73"/>
      <c r="AI768" s="57"/>
      <c r="AJ768" s="45"/>
      <c r="AK768" s="45"/>
      <c r="AL768" s="45"/>
    </row>
    <row r="769" spans="1:38" hidden="1" outlineLevel="2" x14ac:dyDescent="0.25">
      <c r="A769" s="45"/>
      <c r="B769" s="54"/>
      <c r="C769" s="47">
        <f t="shared" si="114"/>
        <v>4</v>
      </c>
      <c r="D769" s="73"/>
      <c r="E769" s="70"/>
      <c r="F769" s="70" t="s">
        <v>1407</v>
      </c>
      <c r="G769" s="73"/>
      <c r="H769" s="76" t="s">
        <v>2747</v>
      </c>
      <c r="I769" s="96"/>
      <c r="J769" s="96"/>
      <c r="K769" s="76"/>
      <c r="L769" s="76"/>
      <c r="M769" s="76"/>
      <c r="N769" s="76"/>
      <c r="O769" s="76"/>
      <c r="P769" s="76"/>
      <c r="Q769" s="76"/>
      <c r="R769" s="76"/>
      <c r="S769" s="76"/>
      <c r="T769" s="76"/>
      <c r="U769" s="281">
        <v>0.97</v>
      </c>
      <c r="V769" s="336">
        <f t="shared" si="116"/>
        <v>0.97</v>
      </c>
      <c r="W769" s="336">
        <f t="shared" si="116"/>
        <v>0.97</v>
      </c>
      <c r="X769" s="336">
        <f t="shared" si="117"/>
        <v>0.97</v>
      </c>
      <c r="Y769" s="336">
        <f t="shared" si="117"/>
        <v>0.97</v>
      </c>
      <c r="Z769" s="336">
        <f t="shared" si="117"/>
        <v>0.97</v>
      </c>
      <c r="AA769" s="336">
        <f t="shared" si="117"/>
        <v>0.97</v>
      </c>
      <c r="AB769" s="336">
        <f t="shared" si="117"/>
        <v>0.97</v>
      </c>
      <c r="AC769" s="76"/>
      <c r="AD769" s="76"/>
      <c r="AE769" s="76"/>
      <c r="AF769" s="97">
        <v>1</v>
      </c>
      <c r="AG769" s="97">
        <v>1</v>
      </c>
      <c r="AH769" s="73"/>
      <c r="AI769" s="57"/>
      <c r="AJ769" s="45"/>
      <c r="AK769" s="45"/>
      <c r="AL769" s="45"/>
    </row>
    <row r="770" spans="1:38" hidden="1" outlineLevel="2" x14ac:dyDescent="0.25">
      <c r="A770" s="45">
        <v>4</v>
      </c>
      <c r="B770" s="54"/>
      <c r="C770" s="47">
        <f t="shared" si="114"/>
        <v>4</v>
      </c>
      <c r="D770" s="73"/>
      <c r="E770" s="70"/>
      <c r="F770" s="70" t="s">
        <v>1408</v>
      </c>
      <c r="G770" s="73"/>
      <c r="H770" s="76" t="s">
        <v>2748</v>
      </c>
      <c r="I770" s="96"/>
      <c r="J770" s="96"/>
      <c r="K770" s="76"/>
      <c r="L770" s="76"/>
      <c r="M770" s="76"/>
      <c r="N770" s="76"/>
      <c r="O770" s="76"/>
      <c r="P770" s="76"/>
      <c r="Q770" s="76"/>
      <c r="R770" s="76"/>
      <c r="S770" s="76"/>
      <c r="T770" s="76"/>
      <c r="U770" s="281">
        <v>0.92400000000000004</v>
      </c>
      <c r="V770" s="336">
        <f t="shared" si="116"/>
        <v>0.92400000000000004</v>
      </c>
      <c r="W770" s="336">
        <f t="shared" si="116"/>
        <v>0.92400000000000004</v>
      </c>
      <c r="X770" s="336">
        <f t="shared" si="117"/>
        <v>0.92400000000000004</v>
      </c>
      <c r="Y770" s="336">
        <f t="shared" si="117"/>
        <v>0.92400000000000004</v>
      </c>
      <c r="Z770" s="336">
        <f t="shared" si="117"/>
        <v>0.92400000000000004</v>
      </c>
      <c r="AA770" s="336">
        <f t="shared" si="117"/>
        <v>0.92400000000000004</v>
      </c>
      <c r="AB770" s="336">
        <f t="shared" si="117"/>
        <v>0.92400000000000004</v>
      </c>
      <c r="AC770" s="76"/>
      <c r="AD770" s="76"/>
      <c r="AE770" s="76"/>
      <c r="AF770" s="97">
        <v>1</v>
      </c>
      <c r="AG770" s="97">
        <v>1</v>
      </c>
      <c r="AH770" s="73"/>
      <c r="AI770" s="57"/>
      <c r="AJ770" s="45"/>
      <c r="AK770" s="45"/>
      <c r="AL770" s="45"/>
    </row>
    <row r="771" spans="1:38" hidden="1" outlineLevel="2" x14ac:dyDescent="0.25">
      <c r="A771" s="45">
        <f>A770</f>
        <v>4</v>
      </c>
      <c r="B771" s="54"/>
      <c r="C771" s="47">
        <f t="shared" si="114"/>
        <v>4</v>
      </c>
      <c r="D771" s="73"/>
      <c r="E771" s="70"/>
      <c r="F771" s="70" t="s">
        <v>1409</v>
      </c>
      <c r="G771" s="73"/>
      <c r="H771" s="76" t="s">
        <v>2749</v>
      </c>
      <c r="I771" s="96"/>
      <c r="J771" s="96"/>
      <c r="K771" s="76"/>
      <c r="L771" s="76"/>
      <c r="M771" s="76"/>
      <c r="N771" s="76"/>
      <c r="O771" s="76"/>
      <c r="P771" s="76"/>
      <c r="Q771" s="76"/>
      <c r="R771" s="76"/>
      <c r="S771" s="76"/>
      <c r="T771" s="76"/>
      <c r="U771" s="281">
        <v>0.94</v>
      </c>
      <c r="V771" s="336">
        <f t="shared" si="116"/>
        <v>0.94</v>
      </c>
      <c r="W771" s="336">
        <f t="shared" si="116"/>
        <v>0.94</v>
      </c>
      <c r="X771" s="336">
        <f t="shared" si="117"/>
        <v>0.94</v>
      </c>
      <c r="Y771" s="336">
        <f t="shared" si="117"/>
        <v>0.94</v>
      </c>
      <c r="Z771" s="336">
        <f t="shared" si="117"/>
        <v>0.94</v>
      </c>
      <c r="AA771" s="336">
        <f t="shared" si="117"/>
        <v>0.94</v>
      </c>
      <c r="AB771" s="336">
        <f t="shared" si="117"/>
        <v>0.94</v>
      </c>
      <c r="AC771" s="76"/>
      <c r="AD771" s="76"/>
      <c r="AE771" s="76"/>
      <c r="AF771" s="97">
        <v>1</v>
      </c>
      <c r="AG771" s="97">
        <v>1</v>
      </c>
      <c r="AH771" s="73"/>
      <c r="AI771" s="57"/>
      <c r="AJ771" s="45"/>
      <c r="AK771" s="45"/>
      <c r="AL771" s="45"/>
    </row>
    <row r="772" spans="1:38" hidden="1" outlineLevel="2" x14ac:dyDescent="0.25">
      <c r="A772" s="45"/>
      <c r="B772" s="54"/>
      <c r="C772" s="47">
        <f t="shared" ref="C772:C783" si="118">INT($C$29)+2</f>
        <v>3</v>
      </c>
      <c r="D772" s="73"/>
      <c r="E772" s="70"/>
      <c r="F772" s="70" t="s">
        <v>1410</v>
      </c>
      <c r="G772" s="73"/>
      <c r="H772" s="76" t="s">
        <v>1411</v>
      </c>
      <c r="I772" s="96" t="s">
        <v>700</v>
      </c>
      <c r="J772" s="96" t="s">
        <v>1154</v>
      </c>
      <c r="K772" s="76"/>
      <c r="L772" s="76"/>
      <c r="M772" s="76"/>
      <c r="N772" s="76"/>
      <c r="O772" s="76"/>
      <c r="P772" s="76"/>
      <c r="Q772" s="76"/>
      <c r="R772" s="76"/>
      <c r="S772" s="76"/>
      <c r="T772" s="76"/>
      <c r="U772" s="97">
        <v>0</v>
      </c>
      <c r="V772" s="97">
        <v>0</v>
      </c>
      <c r="W772" s="97">
        <v>0</v>
      </c>
      <c r="X772" s="255">
        <f t="shared" ref="X772:AB783" si="119">W772</f>
        <v>0</v>
      </c>
      <c r="Y772" s="255">
        <f t="shared" si="119"/>
        <v>0</v>
      </c>
      <c r="Z772" s="255">
        <f t="shared" si="119"/>
        <v>0</v>
      </c>
      <c r="AA772" s="255">
        <f t="shared" si="119"/>
        <v>0</v>
      </c>
      <c r="AB772" s="255">
        <f t="shared" si="119"/>
        <v>0</v>
      </c>
      <c r="AC772" s="76"/>
      <c r="AD772" s="97" t="s">
        <v>1412</v>
      </c>
      <c r="AE772" s="76"/>
      <c r="AF772" s="97">
        <v>1</v>
      </c>
      <c r="AG772" s="97">
        <v>1</v>
      </c>
      <c r="AH772" s="73"/>
      <c r="AI772" s="57"/>
      <c r="AJ772" s="45"/>
      <c r="AK772" s="45"/>
      <c r="AL772" s="45"/>
    </row>
    <row r="773" spans="1:38" hidden="1" outlineLevel="2" x14ac:dyDescent="0.25">
      <c r="A773" s="45"/>
      <c r="B773" s="54"/>
      <c r="C773" s="47">
        <f t="shared" si="118"/>
        <v>3</v>
      </c>
      <c r="D773" s="73"/>
      <c r="E773" s="70"/>
      <c r="F773" s="70" t="s">
        <v>1413</v>
      </c>
      <c r="G773" s="73"/>
      <c r="H773" s="76" t="s">
        <v>1414</v>
      </c>
      <c r="I773" s="96" t="s">
        <v>700</v>
      </c>
      <c r="J773" s="96" t="s">
        <v>1154</v>
      </c>
      <c r="K773" s="76"/>
      <c r="L773" s="76"/>
      <c r="M773" s="76"/>
      <c r="N773" s="76"/>
      <c r="O773" s="76"/>
      <c r="P773" s="76"/>
      <c r="Q773" s="76"/>
      <c r="R773" s="76"/>
      <c r="S773" s="76"/>
      <c r="T773" s="76"/>
      <c r="U773" s="97">
        <v>-0.26400000000000001</v>
      </c>
      <c r="V773" s="97">
        <v>-0.26400000000000001</v>
      </c>
      <c r="W773" s="97">
        <v>-0.26400000000000001</v>
      </c>
      <c r="X773" s="255">
        <f t="shared" si="119"/>
        <v>-0.26400000000000001</v>
      </c>
      <c r="Y773" s="255">
        <f t="shared" si="119"/>
        <v>-0.26400000000000001</v>
      </c>
      <c r="Z773" s="255">
        <f t="shared" si="119"/>
        <v>-0.26400000000000001</v>
      </c>
      <c r="AA773" s="255">
        <f t="shared" si="119"/>
        <v>-0.26400000000000001</v>
      </c>
      <c r="AB773" s="255">
        <f t="shared" si="119"/>
        <v>-0.26400000000000001</v>
      </c>
      <c r="AC773" s="76"/>
      <c r="AD773" s="97" t="s">
        <v>1415</v>
      </c>
      <c r="AE773" s="76"/>
      <c r="AF773" s="97">
        <v>1</v>
      </c>
      <c r="AG773" s="97">
        <v>1</v>
      </c>
      <c r="AH773" s="73"/>
      <c r="AI773" s="57"/>
      <c r="AJ773" s="45"/>
      <c r="AK773" s="45"/>
      <c r="AL773" s="45"/>
    </row>
    <row r="774" spans="1:38" hidden="1" outlineLevel="2" x14ac:dyDescent="0.25">
      <c r="A774" s="45"/>
      <c r="B774" s="54"/>
      <c r="C774" s="47">
        <f t="shared" si="118"/>
        <v>3</v>
      </c>
      <c r="D774" s="73"/>
      <c r="E774" s="70"/>
      <c r="F774" s="70" t="s">
        <v>1416</v>
      </c>
      <c r="G774" s="73"/>
      <c r="H774" s="76" t="s">
        <v>1417</v>
      </c>
      <c r="I774" s="96" t="s">
        <v>700</v>
      </c>
      <c r="J774" s="96" t="s">
        <v>1154</v>
      </c>
      <c r="K774" s="76"/>
      <c r="L774" s="76"/>
      <c r="M774" s="76"/>
      <c r="N774" s="76"/>
      <c r="O774" s="76"/>
      <c r="P774" s="76"/>
      <c r="Q774" s="76"/>
      <c r="R774" s="76"/>
      <c r="S774" s="76"/>
      <c r="T774" s="76"/>
      <c r="U774" s="97">
        <v>-0.4</v>
      </c>
      <c r="V774" s="97">
        <v>-0.4</v>
      </c>
      <c r="W774" s="97">
        <v>-0.4</v>
      </c>
      <c r="X774" s="255">
        <f t="shared" si="119"/>
        <v>-0.4</v>
      </c>
      <c r="Y774" s="255">
        <f t="shared" si="119"/>
        <v>-0.4</v>
      </c>
      <c r="Z774" s="255">
        <f t="shared" si="119"/>
        <v>-0.4</v>
      </c>
      <c r="AA774" s="255">
        <f t="shared" si="119"/>
        <v>-0.4</v>
      </c>
      <c r="AB774" s="255">
        <f t="shared" si="119"/>
        <v>-0.4</v>
      </c>
      <c r="AC774" s="76"/>
      <c r="AD774" s="263" t="s">
        <v>1418</v>
      </c>
      <c r="AE774" s="76"/>
      <c r="AF774" s="97">
        <v>1</v>
      </c>
      <c r="AG774" s="97">
        <v>1</v>
      </c>
      <c r="AH774" s="73"/>
      <c r="AI774" s="57"/>
      <c r="AJ774" s="45"/>
      <c r="AK774" s="45"/>
      <c r="AL774" s="45"/>
    </row>
    <row r="775" spans="1:38" hidden="1" outlineLevel="2" x14ac:dyDescent="0.25">
      <c r="A775" s="45"/>
      <c r="B775" s="54"/>
      <c r="C775" s="47">
        <f t="shared" si="118"/>
        <v>3</v>
      </c>
      <c r="D775" s="73"/>
      <c r="E775" s="70"/>
      <c r="F775" s="70" t="s">
        <v>1419</v>
      </c>
      <c r="G775" s="73"/>
      <c r="H775" s="76" t="s">
        <v>1420</v>
      </c>
      <c r="I775" s="96" t="s">
        <v>700</v>
      </c>
      <c r="J775" s="96" t="s">
        <v>1154</v>
      </c>
      <c r="K775" s="76"/>
      <c r="L775" s="76"/>
      <c r="M775" s="76"/>
      <c r="N775" s="76"/>
      <c r="O775" s="76"/>
      <c r="P775" s="76"/>
      <c r="Q775" s="76"/>
      <c r="R775" s="76"/>
      <c r="S775" s="76"/>
      <c r="T775" s="76"/>
      <c r="U775" s="97">
        <v>-0.17799999999999999</v>
      </c>
      <c r="V775" s="97">
        <v>-0.17799999999999999</v>
      </c>
      <c r="W775" s="97">
        <v>-0.17799999999999999</v>
      </c>
      <c r="X775" s="255">
        <f t="shared" si="119"/>
        <v>-0.17799999999999999</v>
      </c>
      <c r="Y775" s="255">
        <f t="shared" si="119"/>
        <v>-0.17799999999999999</v>
      </c>
      <c r="Z775" s="255">
        <f t="shared" si="119"/>
        <v>-0.17799999999999999</v>
      </c>
      <c r="AA775" s="255">
        <f t="shared" si="119"/>
        <v>-0.17799999999999999</v>
      </c>
      <c r="AB775" s="255">
        <f t="shared" si="119"/>
        <v>-0.17799999999999999</v>
      </c>
      <c r="AC775" s="76"/>
      <c r="AD775" s="97" t="s">
        <v>1421</v>
      </c>
      <c r="AE775" s="76"/>
      <c r="AF775" s="97">
        <v>1</v>
      </c>
      <c r="AG775" s="97">
        <v>1</v>
      </c>
      <c r="AH775" s="73"/>
      <c r="AI775" s="57"/>
      <c r="AJ775" s="45"/>
      <c r="AK775" s="45"/>
      <c r="AL775" s="45"/>
    </row>
    <row r="776" spans="1:38" hidden="1" outlineLevel="2" x14ac:dyDescent="0.25">
      <c r="A776" s="45">
        <v>4</v>
      </c>
      <c r="B776" s="54"/>
      <c r="C776" s="47">
        <f t="shared" si="118"/>
        <v>3</v>
      </c>
      <c r="D776" s="73"/>
      <c r="E776" s="70"/>
      <c r="F776" s="70" t="s">
        <v>1422</v>
      </c>
      <c r="G776" s="73"/>
      <c r="H776" s="76" t="s">
        <v>1423</v>
      </c>
      <c r="I776" s="96" t="s">
        <v>700</v>
      </c>
      <c r="J776" s="96" t="s">
        <v>1154</v>
      </c>
      <c r="K776" s="76"/>
      <c r="L776" s="76"/>
      <c r="M776" s="76"/>
      <c r="N776" s="76"/>
      <c r="O776" s="76"/>
      <c r="P776" s="76"/>
      <c r="Q776" s="76"/>
      <c r="R776" s="76"/>
      <c r="S776" s="76"/>
      <c r="T776" s="76"/>
      <c r="U776" s="97">
        <v>-0.26400000000000001</v>
      </c>
      <c r="V776" s="97">
        <v>-0.26400000000000001</v>
      </c>
      <c r="W776" s="97">
        <v>-0.26400000000000001</v>
      </c>
      <c r="X776" s="255">
        <f t="shared" si="119"/>
        <v>-0.26400000000000001</v>
      </c>
      <c r="Y776" s="255">
        <f t="shared" si="119"/>
        <v>-0.26400000000000001</v>
      </c>
      <c r="Z776" s="255">
        <f t="shared" si="119"/>
        <v>-0.26400000000000001</v>
      </c>
      <c r="AA776" s="255">
        <f t="shared" si="119"/>
        <v>-0.26400000000000001</v>
      </c>
      <c r="AB776" s="255">
        <f t="shared" si="119"/>
        <v>-0.26400000000000001</v>
      </c>
      <c r="AC776" s="76"/>
      <c r="AD776" s="97"/>
      <c r="AE776" s="76"/>
      <c r="AF776" s="97">
        <v>1</v>
      </c>
      <c r="AG776" s="97">
        <v>1</v>
      </c>
      <c r="AH776" s="73"/>
      <c r="AI776" s="57"/>
      <c r="AJ776" s="45"/>
      <c r="AK776" s="45"/>
      <c r="AL776" s="45"/>
    </row>
    <row r="777" spans="1:38" hidden="1" outlineLevel="2" x14ac:dyDescent="0.25">
      <c r="A777" s="45">
        <f>A776</f>
        <v>4</v>
      </c>
      <c r="B777" s="54"/>
      <c r="C777" s="47">
        <f t="shared" si="118"/>
        <v>3</v>
      </c>
      <c r="D777" s="73"/>
      <c r="E777" s="70"/>
      <c r="F777" s="70" t="s">
        <v>1424</v>
      </c>
      <c r="G777" s="73"/>
      <c r="H777" s="76" t="s">
        <v>1425</v>
      </c>
      <c r="I777" s="96" t="s">
        <v>700</v>
      </c>
      <c r="J777" s="96" t="s">
        <v>1154</v>
      </c>
      <c r="K777" s="76"/>
      <c r="L777" s="76"/>
      <c r="M777" s="76"/>
      <c r="N777" s="76"/>
      <c r="O777" s="76"/>
      <c r="P777" s="76"/>
      <c r="Q777" s="76"/>
      <c r="R777" s="76"/>
      <c r="S777" s="76"/>
      <c r="T777" s="76"/>
      <c r="U777" s="97">
        <v>-0.17799999999999999</v>
      </c>
      <c r="V777" s="97">
        <v>-0.17799999999999999</v>
      </c>
      <c r="W777" s="97">
        <v>-0.17799999999999999</v>
      </c>
      <c r="X777" s="255">
        <f t="shared" si="119"/>
        <v>-0.17799999999999999</v>
      </c>
      <c r="Y777" s="255">
        <f t="shared" si="119"/>
        <v>-0.17799999999999999</v>
      </c>
      <c r="Z777" s="255">
        <f t="shared" si="119"/>
        <v>-0.17799999999999999</v>
      </c>
      <c r="AA777" s="255">
        <f t="shared" si="119"/>
        <v>-0.17799999999999999</v>
      </c>
      <c r="AB777" s="255">
        <f t="shared" si="119"/>
        <v>-0.17799999999999999</v>
      </c>
      <c r="AC777" s="76"/>
      <c r="AD777" s="97"/>
      <c r="AE777" s="76"/>
      <c r="AF777" s="97">
        <v>1</v>
      </c>
      <c r="AG777" s="97">
        <v>1</v>
      </c>
      <c r="AH777" s="73"/>
      <c r="AI777" s="57"/>
      <c r="AJ777" s="45"/>
      <c r="AK777" s="45"/>
      <c r="AL777" s="45"/>
    </row>
    <row r="778" spans="1:38" hidden="1" outlineLevel="2" x14ac:dyDescent="0.25">
      <c r="A778" s="45"/>
      <c r="B778" s="54"/>
      <c r="C778" s="47">
        <f t="shared" si="118"/>
        <v>3</v>
      </c>
      <c r="D778" s="73"/>
      <c r="E778" s="70"/>
      <c r="F778" s="70" t="s">
        <v>1426</v>
      </c>
      <c r="G778" s="73"/>
      <c r="H778" s="76" t="s">
        <v>1427</v>
      </c>
      <c r="I778" s="96" t="s">
        <v>1428</v>
      </c>
      <c r="J778" s="96" t="s">
        <v>1154</v>
      </c>
      <c r="K778" s="76"/>
      <c r="L778" s="76"/>
      <c r="M778" s="76"/>
      <c r="N778" s="76"/>
      <c r="O778" s="76"/>
      <c r="P778" s="76"/>
      <c r="Q778" s="76"/>
      <c r="R778" s="76"/>
      <c r="S778" s="76"/>
      <c r="T778" s="76"/>
      <c r="U778" s="97">
        <v>0</v>
      </c>
      <c r="V778" s="97">
        <v>0</v>
      </c>
      <c r="W778" s="97">
        <v>0</v>
      </c>
      <c r="X778" s="255">
        <f t="shared" si="119"/>
        <v>0</v>
      </c>
      <c r="Y778" s="255">
        <f t="shared" si="119"/>
        <v>0</v>
      </c>
      <c r="Z778" s="255">
        <f t="shared" si="119"/>
        <v>0</v>
      </c>
      <c r="AA778" s="255">
        <f t="shared" si="119"/>
        <v>0</v>
      </c>
      <c r="AB778" s="255">
        <f t="shared" si="119"/>
        <v>0</v>
      </c>
      <c r="AC778" s="76"/>
      <c r="AD778" s="97" t="s">
        <v>1412</v>
      </c>
      <c r="AE778" s="76"/>
      <c r="AF778" s="97">
        <v>1</v>
      </c>
      <c r="AG778" s="97">
        <v>1</v>
      </c>
      <c r="AH778" s="73"/>
      <c r="AI778" s="57"/>
      <c r="AJ778" s="45"/>
      <c r="AK778" s="45"/>
      <c r="AL778" s="45"/>
    </row>
    <row r="779" spans="1:38" hidden="1" outlineLevel="2" x14ac:dyDescent="0.25">
      <c r="A779" s="45"/>
      <c r="B779" s="54"/>
      <c r="C779" s="47">
        <f t="shared" si="118"/>
        <v>3</v>
      </c>
      <c r="D779" s="73"/>
      <c r="E779" s="70"/>
      <c r="F779" s="70" t="s">
        <v>1429</v>
      </c>
      <c r="G779" s="73"/>
      <c r="H779" s="76" t="s">
        <v>1430</v>
      </c>
      <c r="I779" s="96" t="s">
        <v>1428</v>
      </c>
      <c r="J779" s="96" t="s">
        <v>1154</v>
      </c>
      <c r="K779" s="76"/>
      <c r="L779" s="76"/>
      <c r="M779" s="76"/>
      <c r="N779" s="76"/>
      <c r="O779" s="76"/>
      <c r="P779" s="76"/>
      <c r="Q779" s="76"/>
      <c r="R779" s="76"/>
      <c r="S779" s="76"/>
      <c r="T779" s="76"/>
      <c r="U779" s="97">
        <v>0.43</v>
      </c>
      <c r="V779" s="97">
        <v>0.43</v>
      </c>
      <c r="W779" s="97">
        <v>0.43</v>
      </c>
      <c r="X779" s="255">
        <f t="shared" si="119"/>
        <v>0.43</v>
      </c>
      <c r="Y779" s="255">
        <f t="shared" si="119"/>
        <v>0.43</v>
      </c>
      <c r="Z779" s="255">
        <f t="shared" si="119"/>
        <v>0.43</v>
      </c>
      <c r="AA779" s="255">
        <f t="shared" si="119"/>
        <v>0.43</v>
      </c>
      <c r="AB779" s="255">
        <f t="shared" si="119"/>
        <v>0.43</v>
      </c>
      <c r="AC779" s="76"/>
      <c r="AD779" s="97" t="s">
        <v>1415</v>
      </c>
      <c r="AE779" s="76"/>
      <c r="AF779" s="97">
        <v>1</v>
      </c>
      <c r="AG779" s="97">
        <v>1</v>
      </c>
      <c r="AH779" s="73"/>
      <c r="AI779" s="57"/>
      <c r="AJ779" s="45"/>
      <c r="AK779" s="45"/>
      <c r="AL779" s="45"/>
    </row>
    <row r="780" spans="1:38" hidden="1" outlineLevel="2" x14ac:dyDescent="0.25">
      <c r="A780" s="45"/>
      <c r="B780" s="54"/>
      <c r="C780" s="47">
        <f t="shared" si="118"/>
        <v>3</v>
      </c>
      <c r="D780" s="73"/>
      <c r="E780" s="70"/>
      <c r="F780" s="70" t="s">
        <v>1431</v>
      </c>
      <c r="G780" s="73"/>
      <c r="H780" s="76" t="s">
        <v>1432</v>
      </c>
      <c r="I780" s="96" t="s">
        <v>1428</v>
      </c>
      <c r="J780" s="96" t="s">
        <v>1154</v>
      </c>
      <c r="K780" s="76"/>
      <c r="L780" s="76"/>
      <c r="M780" s="76"/>
      <c r="N780" s="76"/>
      <c r="O780" s="76"/>
      <c r="P780" s="76"/>
      <c r="Q780" s="76"/>
      <c r="R780" s="76"/>
      <c r="S780" s="76"/>
      <c r="T780" s="76"/>
      <c r="U780" s="97">
        <v>0.8</v>
      </c>
      <c r="V780" s="97">
        <v>0.8</v>
      </c>
      <c r="W780" s="97">
        <v>0.8</v>
      </c>
      <c r="X780" s="255">
        <f t="shared" si="119"/>
        <v>0.8</v>
      </c>
      <c r="Y780" s="255">
        <f t="shared" si="119"/>
        <v>0.8</v>
      </c>
      <c r="Z780" s="255">
        <f t="shared" si="119"/>
        <v>0.8</v>
      </c>
      <c r="AA780" s="255">
        <f t="shared" si="119"/>
        <v>0.8</v>
      </c>
      <c r="AB780" s="255">
        <f t="shared" si="119"/>
        <v>0.8</v>
      </c>
      <c r="AC780" s="76"/>
      <c r="AD780" s="263" t="s">
        <v>1418</v>
      </c>
      <c r="AE780" s="76"/>
      <c r="AF780" s="97">
        <v>1</v>
      </c>
      <c r="AG780" s="97">
        <v>1</v>
      </c>
      <c r="AH780" s="73"/>
      <c r="AI780" s="57"/>
      <c r="AJ780" s="45"/>
      <c r="AK780" s="45"/>
      <c r="AL780" s="45"/>
    </row>
    <row r="781" spans="1:38" hidden="1" outlineLevel="2" x14ac:dyDescent="0.25">
      <c r="A781" s="45"/>
      <c r="B781" s="54"/>
      <c r="C781" s="47">
        <f t="shared" si="118"/>
        <v>3</v>
      </c>
      <c r="D781" s="73"/>
      <c r="E781" s="70"/>
      <c r="F781" s="70" t="s">
        <v>1433</v>
      </c>
      <c r="G781" s="73"/>
      <c r="H781" s="76" t="s">
        <v>1434</v>
      </c>
      <c r="I781" s="96" t="s">
        <v>1428</v>
      </c>
      <c r="J781" s="96" t="s">
        <v>1154</v>
      </c>
      <c r="K781" s="76"/>
      <c r="L781" s="76"/>
      <c r="M781" s="76"/>
      <c r="N781" s="76"/>
      <c r="O781" s="76"/>
      <c r="P781" s="76"/>
      <c r="Q781" s="76"/>
      <c r="R781" s="76"/>
      <c r="S781" s="76"/>
      <c r="T781" s="76"/>
      <c r="U781" s="97">
        <v>8.9999999999999993E-3</v>
      </c>
      <c r="V781" s="97">
        <v>8.9999999999999993E-3</v>
      </c>
      <c r="W781" s="97">
        <v>8.9999999999999993E-3</v>
      </c>
      <c r="X781" s="255">
        <f t="shared" si="119"/>
        <v>8.9999999999999993E-3</v>
      </c>
      <c r="Y781" s="255">
        <f t="shared" si="119"/>
        <v>8.9999999999999993E-3</v>
      </c>
      <c r="Z781" s="255">
        <f t="shared" si="119"/>
        <v>8.9999999999999993E-3</v>
      </c>
      <c r="AA781" s="255">
        <f t="shared" si="119"/>
        <v>8.9999999999999993E-3</v>
      </c>
      <c r="AB781" s="255">
        <f t="shared" si="119"/>
        <v>8.9999999999999993E-3</v>
      </c>
      <c r="AC781" s="76"/>
      <c r="AD781" s="97" t="s">
        <v>1435</v>
      </c>
      <c r="AE781" s="76"/>
      <c r="AF781" s="97">
        <v>1</v>
      </c>
      <c r="AG781" s="97">
        <v>1</v>
      </c>
      <c r="AH781" s="73"/>
      <c r="AI781" s="57"/>
      <c r="AJ781" s="45"/>
      <c r="AK781" s="45"/>
      <c r="AL781" s="45"/>
    </row>
    <row r="782" spans="1:38" hidden="1" outlineLevel="2" x14ac:dyDescent="0.25">
      <c r="A782" s="45">
        <v>4</v>
      </c>
      <c r="B782" s="54"/>
      <c r="C782" s="47">
        <f t="shared" si="118"/>
        <v>3</v>
      </c>
      <c r="D782" s="73"/>
      <c r="E782" s="70"/>
      <c r="F782" s="70" t="s">
        <v>1436</v>
      </c>
      <c r="G782" s="73"/>
      <c r="H782" s="76" t="s">
        <v>1437</v>
      </c>
      <c r="I782" s="96" t="s">
        <v>1428</v>
      </c>
      <c r="J782" s="96" t="s">
        <v>1154</v>
      </c>
      <c r="K782" s="76"/>
      <c r="L782" s="76"/>
      <c r="M782" s="76"/>
      <c r="N782" s="76"/>
      <c r="O782" s="76"/>
      <c r="P782" s="76"/>
      <c r="Q782" s="76"/>
      <c r="R782" s="76"/>
      <c r="S782" s="76"/>
      <c r="T782" s="76"/>
      <c r="U782" s="97">
        <v>0.48199999999999998</v>
      </c>
      <c r="V782" s="97">
        <v>0.48199999999999998</v>
      </c>
      <c r="W782" s="97">
        <v>0.48199999999999998</v>
      </c>
      <c r="X782" s="255">
        <f t="shared" si="119"/>
        <v>0.48199999999999998</v>
      </c>
      <c r="Y782" s="255">
        <f t="shared" si="119"/>
        <v>0.48199999999999998</v>
      </c>
      <c r="Z782" s="255">
        <f t="shared" si="119"/>
        <v>0.48199999999999998</v>
      </c>
      <c r="AA782" s="255">
        <f t="shared" si="119"/>
        <v>0.48199999999999998</v>
      </c>
      <c r="AB782" s="255">
        <f t="shared" si="119"/>
        <v>0.48199999999999998</v>
      </c>
      <c r="AC782" s="76"/>
      <c r="AD782" s="97"/>
      <c r="AE782" s="76"/>
      <c r="AF782" s="97">
        <v>1</v>
      </c>
      <c r="AG782" s="97">
        <v>1</v>
      </c>
      <c r="AH782" s="73"/>
      <c r="AI782" s="57"/>
      <c r="AJ782" s="45"/>
      <c r="AK782" s="45"/>
      <c r="AL782" s="45"/>
    </row>
    <row r="783" spans="1:38" hidden="1" outlineLevel="2" x14ac:dyDescent="0.25">
      <c r="A783" s="45">
        <f>A782</f>
        <v>4</v>
      </c>
      <c r="B783" s="54"/>
      <c r="C783" s="47">
        <f t="shared" si="118"/>
        <v>3</v>
      </c>
      <c r="D783" s="73"/>
      <c r="E783" s="70"/>
      <c r="F783" s="70" t="s">
        <v>1438</v>
      </c>
      <c r="G783" s="73"/>
      <c r="H783" s="76" t="s">
        <v>1439</v>
      </c>
      <c r="I783" s="96" t="s">
        <v>1428</v>
      </c>
      <c r="J783" s="96" t="s">
        <v>1154</v>
      </c>
      <c r="K783" s="76"/>
      <c r="L783" s="76"/>
      <c r="M783" s="76"/>
      <c r="N783" s="76"/>
      <c r="O783" s="76"/>
      <c r="P783" s="76"/>
      <c r="Q783" s="76"/>
      <c r="R783" s="76"/>
      <c r="S783" s="76"/>
      <c r="T783" s="76"/>
      <c r="U783" s="97">
        <v>0.128</v>
      </c>
      <c r="V783" s="97">
        <v>0.128</v>
      </c>
      <c r="W783" s="97">
        <v>0.128</v>
      </c>
      <c r="X783" s="255">
        <f t="shared" si="119"/>
        <v>0.128</v>
      </c>
      <c r="Y783" s="255">
        <f t="shared" si="119"/>
        <v>0.128</v>
      </c>
      <c r="Z783" s="255">
        <f t="shared" si="119"/>
        <v>0.128</v>
      </c>
      <c r="AA783" s="255">
        <f t="shared" si="119"/>
        <v>0.128</v>
      </c>
      <c r="AB783" s="255">
        <f t="shared" si="119"/>
        <v>0.128</v>
      </c>
      <c r="AC783" s="76"/>
      <c r="AD783" s="97"/>
      <c r="AE783" s="76"/>
      <c r="AF783" s="97">
        <v>1</v>
      </c>
      <c r="AG783" s="97">
        <v>1</v>
      </c>
      <c r="AH783" s="73"/>
      <c r="AI783" s="57"/>
      <c r="AJ783" s="45"/>
      <c r="AK783" s="45"/>
      <c r="AL783" s="45"/>
    </row>
    <row r="784" spans="1:38" hidden="1" outlineLevel="3" x14ac:dyDescent="0.25">
      <c r="A784" s="45"/>
      <c r="B784" s="54"/>
      <c r="C784" s="47">
        <f t="shared" si="114"/>
        <v>4</v>
      </c>
      <c r="D784" s="73"/>
      <c r="E784" s="70"/>
      <c r="F784" s="70" t="s">
        <v>1440</v>
      </c>
      <c r="G784" s="73"/>
      <c r="H784" s="76" t="s">
        <v>612</v>
      </c>
      <c r="I784" s="96"/>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25">
      <c r="A785" s="45"/>
      <c r="B785" s="54"/>
      <c r="C785" s="47">
        <f t="shared" si="114"/>
        <v>4</v>
      </c>
      <c r="D785" s="73"/>
      <c r="E785" s="70"/>
      <c r="F785" s="70" t="s">
        <v>1441</v>
      </c>
      <c r="G785" s="73"/>
      <c r="H785" s="76"/>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 t="shared" si="114"/>
        <v>4</v>
      </c>
      <c r="D786" s="73"/>
      <c r="E786" s="70"/>
      <c r="F786" s="70" t="s">
        <v>1442</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c r="B787" s="54"/>
      <c r="C787" s="47">
        <f t="shared" si="114"/>
        <v>4</v>
      </c>
      <c r="D787" s="73"/>
      <c r="E787" s="70"/>
      <c r="F787" s="70" t="s">
        <v>1443</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v>4</v>
      </c>
      <c r="B788" s="54"/>
      <c r="C788" s="47">
        <f t="shared" si="114"/>
        <v>4</v>
      </c>
      <c r="D788" s="73"/>
      <c r="E788" s="70"/>
      <c r="F788" s="70" t="s">
        <v>1444</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f>A788</f>
        <v>4</v>
      </c>
      <c r="B789" s="54"/>
      <c r="C789" s="47">
        <f t="shared" si="114"/>
        <v>4</v>
      </c>
      <c r="D789" s="73"/>
      <c r="E789" s="70"/>
      <c r="F789" s="70" t="s">
        <v>1445</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2" x14ac:dyDescent="0.25">
      <c r="A790" s="45"/>
      <c r="B790" s="54"/>
      <c r="C790" s="47">
        <f t="shared" ref="C790:C813" si="120">INT($C$29)+2</f>
        <v>3</v>
      </c>
      <c r="D790" s="73"/>
      <c r="E790" s="70"/>
      <c r="F790" s="70" t="s">
        <v>1446</v>
      </c>
      <c r="G790" s="73"/>
      <c r="H790" s="76" t="s">
        <v>1447</v>
      </c>
      <c r="I790" s="96"/>
      <c r="J790" s="96" t="s">
        <v>1182</v>
      </c>
      <c r="K790" s="76"/>
      <c r="L790" s="76"/>
      <c r="M790" s="76"/>
      <c r="N790" s="76"/>
      <c r="O790" s="76"/>
      <c r="P790" s="76"/>
      <c r="Q790" s="76"/>
      <c r="R790" s="76"/>
      <c r="S790" s="76"/>
      <c r="T790" s="76"/>
      <c r="U790" s="261">
        <f>U$876</f>
        <v>0.1</v>
      </c>
      <c r="V790" s="261">
        <f t="shared" ref="V790:AB790" si="121">V$876</f>
        <v>0.1</v>
      </c>
      <c r="W790" s="261">
        <f t="shared" si="121"/>
        <v>0.1</v>
      </c>
      <c r="X790" s="261">
        <f t="shared" si="121"/>
        <v>0.1</v>
      </c>
      <c r="Y790" s="261">
        <f t="shared" si="121"/>
        <v>0.1</v>
      </c>
      <c r="Z790" s="261">
        <f t="shared" si="121"/>
        <v>0.1</v>
      </c>
      <c r="AA790" s="261">
        <f t="shared" si="121"/>
        <v>0.1</v>
      </c>
      <c r="AB790" s="261">
        <f t="shared" si="121"/>
        <v>0.1</v>
      </c>
      <c r="AC790" s="76"/>
      <c r="AD790" s="76" t="s">
        <v>1381</v>
      </c>
      <c r="AE790" s="76"/>
      <c r="AF790" s="261">
        <f>AF$876</f>
        <v>1</v>
      </c>
      <c r="AG790" s="261">
        <f>AG$876</f>
        <v>1</v>
      </c>
      <c r="AH790" s="73"/>
      <c r="AI790" s="57"/>
      <c r="AJ790" s="45"/>
      <c r="AK790" s="45"/>
      <c r="AL790" s="45"/>
    </row>
    <row r="791" spans="1:38" hidden="1" outlineLevel="2" x14ac:dyDescent="0.25">
      <c r="A791" s="45"/>
      <c r="B791" s="54"/>
      <c r="C791" s="47">
        <f t="shared" si="120"/>
        <v>3</v>
      </c>
      <c r="D791" s="73"/>
      <c r="E791" s="70"/>
      <c r="F791" s="70" t="s">
        <v>1448</v>
      </c>
      <c r="G791" s="73"/>
      <c r="H791" s="76" t="s">
        <v>1449</v>
      </c>
      <c r="I791" s="96"/>
      <c r="J791" s="96" t="s">
        <v>1182</v>
      </c>
      <c r="K791" s="76"/>
      <c r="L791" s="76"/>
      <c r="M791" s="76"/>
      <c r="N791" s="76"/>
      <c r="O791" s="76"/>
      <c r="P791" s="76"/>
      <c r="Q791" s="76"/>
      <c r="R791" s="76"/>
      <c r="S791" s="76"/>
      <c r="T791" s="76"/>
      <c r="U791" s="261">
        <f>U$877</f>
        <v>8.5000000000000006E-2</v>
      </c>
      <c r="V791" s="261">
        <f t="shared" ref="V791:AB791" si="122">V$877</f>
        <v>8.5000000000000006E-2</v>
      </c>
      <c r="W791" s="261">
        <f t="shared" si="122"/>
        <v>8.5000000000000006E-2</v>
      </c>
      <c r="X791" s="261">
        <f t="shared" si="122"/>
        <v>8.5000000000000006E-2</v>
      </c>
      <c r="Y791" s="261">
        <f t="shared" si="122"/>
        <v>8.5000000000000006E-2</v>
      </c>
      <c r="Z791" s="261">
        <f t="shared" si="122"/>
        <v>8.5000000000000006E-2</v>
      </c>
      <c r="AA791" s="261">
        <f t="shared" si="122"/>
        <v>8.5000000000000006E-2</v>
      </c>
      <c r="AB791" s="261">
        <f t="shared" si="122"/>
        <v>8.5000000000000006E-2</v>
      </c>
      <c r="AC791" s="76"/>
      <c r="AD791" s="76"/>
      <c r="AE791" s="76"/>
      <c r="AF791" s="261">
        <f>AF$877</f>
        <v>1</v>
      </c>
      <c r="AG791" s="261">
        <f>AG$877</f>
        <v>1</v>
      </c>
      <c r="AH791" s="73"/>
      <c r="AI791" s="57"/>
      <c r="AJ791" s="45"/>
      <c r="AK791" s="45"/>
      <c r="AL791" s="45"/>
    </row>
    <row r="792" spans="1:38" hidden="1" outlineLevel="2" x14ac:dyDescent="0.25">
      <c r="A792" s="45"/>
      <c r="B792" s="54"/>
      <c r="C792" s="47">
        <f t="shared" si="120"/>
        <v>3</v>
      </c>
      <c r="D792" s="73"/>
      <c r="E792" s="70"/>
      <c r="F792" s="70" t="s">
        <v>1450</v>
      </c>
      <c r="G792" s="73"/>
      <c r="H792" s="76" t="s">
        <v>1451</v>
      </c>
      <c r="I792" s="96"/>
      <c r="J792" s="96" t="s">
        <v>1182</v>
      </c>
      <c r="K792" s="76"/>
      <c r="L792" s="76"/>
      <c r="M792" s="76"/>
      <c r="N792" s="76"/>
      <c r="O792" s="76"/>
      <c r="P792" s="76"/>
      <c r="Q792" s="76"/>
      <c r="R792" s="76"/>
      <c r="S792" s="76"/>
      <c r="T792" s="76"/>
      <c r="U792" s="261">
        <f>U$878</f>
        <v>7.0000000000000007E-2</v>
      </c>
      <c r="V792" s="261">
        <f t="shared" ref="V792:AB792" si="123">V$878</f>
        <v>7.0000000000000007E-2</v>
      </c>
      <c r="W792" s="261">
        <f t="shared" si="123"/>
        <v>7.0000000000000007E-2</v>
      </c>
      <c r="X792" s="261">
        <f t="shared" si="123"/>
        <v>7.0000000000000007E-2</v>
      </c>
      <c r="Y792" s="261">
        <f t="shared" si="123"/>
        <v>7.0000000000000007E-2</v>
      </c>
      <c r="Z792" s="261">
        <f t="shared" si="123"/>
        <v>7.0000000000000007E-2</v>
      </c>
      <c r="AA792" s="261">
        <f t="shared" si="123"/>
        <v>7.0000000000000007E-2</v>
      </c>
      <c r="AB792" s="261">
        <f t="shared" si="123"/>
        <v>7.0000000000000007E-2</v>
      </c>
      <c r="AC792" s="76"/>
      <c r="AD792" s="76"/>
      <c r="AE792" s="76"/>
      <c r="AF792" s="261">
        <f>AF$878</f>
        <v>1</v>
      </c>
      <c r="AG792" s="261">
        <f>AG$878</f>
        <v>1</v>
      </c>
      <c r="AH792" s="73"/>
      <c r="AI792" s="57"/>
      <c r="AJ792" s="45"/>
      <c r="AK792" s="45"/>
      <c r="AL792" s="45"/>
    </row>
    <row r="793" spans="1:38" hidden="1" outlineLevel="2" x14ac:dyDescent="0.25">
      <c r="A793" s="45"/>
      <c r="B793" s="54"/>
      <c r="C793" s="47">
        <f t="shared" si="120"/>
        <v>3</v>
      </c>
      <c r="D793" s="73"/>
      <c r="E793" s="70"/>
      <c r="F793" s="70" t="s">
        <v>1452</v>
      </c>
      <c r="G793" s="73"/>
      <c r="H793" s="76" t="s">
        <v>1453</v>
      </c>
      <c r="I793" s="96"/>
      <c r="J793" s="96" t="s">
        <v>1182</v>
      </c>
      <c r="K793" s="76"/>
      <c r="L793" s="76"/>
      <c r="M793" s="76"/>
      <c r="N793" s="76"/>
      <c r="O793" s="76"/>
      <c r="P793" s="76"/>
      <c r="Q793" s="76"/>
      <c r="R793" s="76"/>
      <c r="S793" s="76"/>
      <c r="T793" s="76"/>
      <c r="U793" s="261">
        <f>U$877</f>
        <v>8.5000000000000006E-2</v>
      </c>
      <c r="V793" s="261">
        <f t="shared" ref="V793:AB793" si="124">V$877</f>
        <v>8.5000000000000006E-2</v>
      </c>
      <c r="W793" s="261">
        <f t="shared" si="124"/>
        <v>8.5000000000000006E-2</v>
      </c>
      <c r="X793" s="261">
        <f t="shared" si="124"/>
        <v>8.5000000000000006E-2</v>
      </c>
      <c r="Y793" s="261">
        <f t="shared" si="124"/>
        <v>8.5000000000000006E-2</v>
      </c>
      <c r="Z793" s="261">
        <f t="shared" si="124"/>
        <v>8.5000000000000006E-2</v>
      </c>
      <c r="AA793" s="261">
        <f t="shared" si="124"/>
        <v>8.5000000000000006E-2</v>
      </c>
      <c r="AB793" s="261">
        <f t="shared" si="124"/>
        <v>8.5000000000000006E-2</v>
      </c>
      <c r="AC793" s="76"/>
      <c r="AD793" s="76"/>
      <c r="AE793" s="76"/>
      <c r="AF793" s="261">
        <f>AF$877</f>
        <v>1</v>
      </c>
      <c r="AG793" s="261">
        <f>AG$877</f>
        <v>1</v>
      </c>
      <c r="AH793" s="73"/>
      <c r="AI793" s="57"/>
      <c r="AJ793" s="45"/>
      <c r="AK793" s="45"/>
      <c r="AL793" s="45"/>
    </row>
    <row r="794" spans="1:38" hidden="1" outlineLevel="2" x14ac:dyDescent="0.25">
      <c r="A794" s="45">
        <v>4</v>
      </c>
      <c r="B794" s="54"/>
      <c r="C794" s="47">
        <f t="shared" si="120"/>
        <v>3</v>
      </c>
      <c r="D794" s="73"/>
      <c r="E794" s="70"/>
      <c r="F794" s="70" t="s">
        <v>1454</v>
      </c>
      <c r="G794" s="73"/>
      <c r="H794" s="76" t="s">
        <v>1455</v>
      </c>
      <c r="I794" s="96"/>
      <c r="J794" s="96" t="s">
        <v>1182</v>
      </c>
      <c r="K794" s="76"/>
      <c r="L794" s="76"/>
      <c r="M794" s="76"/>
      <c r="N794" s="76"/>
      <c r="O794" s="76"/>
      <c r="P794" s="76"/>
      <c r="Q794" s="76"/>
      <c r="R794" s="76"/>
      <c r="S794" s="76"/>
      <c r="T794" s="76"/>
      <c r="U794" s="261">
        <f>U$878</f>
        <v>7.0000000000000007E-2</v>
      </c>
      <c r="V794" s="261">
        <f t="shared" ref="V794:AB795" si="125">V$878</f>
        <v>7.0000000000000007E-2</v>
      </c>
      <c r="W794" s="261">
        <f t="shared" si="125"/>
        <v>7.0000000000000007E-2</v>
      </c>
      <c r="X794" s="261">
        <f t="shared" si="125"/>
        <v>7.0000000000000007E-2</v>
      </c>
      <c r="Y794" s="261">
        <f t="shared" si="125"/>
        <v>7.0000000000000007E-2</v>
      </c>
      <c r="Z794" s="261">
        <f t="shared" si="125"/>
        <v>7.0000000000000007E-2</v>
      </c>
      <c r="AA794" s="261">
        <f t="shared" si="125"/>
        <v>7.0000000000000007E-2</v>
      </c>
      <c r="AB794" s="261">
        <f t="shared" si="125"/>
        <v>7.0000000000000007E-2</v>
      </c>
      <c r="AC794" s="76"/>
      <c r="AD794" s="76"/>
      <c r="AE794" s="76"/>
      <c r="AF794" s="261">
        <f>AF$878</f>
        <v>1</v>
      </c>
      <c r="AG794" s="261">
        <f>AG$878</f>
        <v>1</v>
      </c>
      <c r="AH794" s="73"/>
      <c r="AI794" s="57"/>
      <c r="AJ794" s="45"/>
      <c r="AK794" s="45"/>
      <c r="AL794" s="45"/>
    </row>
    <row r="795" spans="1:38" hidden="1" outlineLevel="2" x14ac:dyDescent="0.25">
      <c r="A795" s="45">
        <f>A794</f>
        <v>4</v>
      </c>
      <c r="B795" s="54"/>
      <c r="C795" s="47">
        <f t="shared" si="120"/>
        <v>3</v>
      </c>
      <c r="D795" s="73"/>
      <c r="E795" s="70"/>
      <c r="F795" s="70" t="s">
        <v>1456</v>
      </c>
      <c r="G795" s="73"/>
      <c r="H795" s="76" t="s">
        <v>1457</v>
      </c>
      <c r="I795" s="96"/>
      <c r="J795" s="96" t="s">
        <v>1182</v>
      </c>
      <c r="K795" s="76"/>
      <c r="L795" s="76"/>
      <c r="M795" s="76"/>
      <c r="N795" s="76"/>
      <c r="O795" s="76"/>
      <c r="P795" s="76"/>
      <c r="Q795" s="76"/>
      <c r="R795" s="76"/>
      <c r="S795" s="76"/>
      <c r="T795" s="76"/>
      <c r="U795" s="261">
        <f>U$878</f>
        <v>7.0000000000000007E-2</v>
      </c>
      <c r="V795" s="261">
        <f t="shared" si="125"/>
        <v>7.0000000000000007E-2</v>
      </c>
      <c r="W795" s="261">
        <f t="shared" si="125"/>
        <v>7.0000000000000007E-2</v>
      </c>
      <c r="X795" s="261">
        <f t="shared" si="125"/>
        <v>7.0000000000000007E-2</v>
      </c>
      <c r="Y795" s="261">
        <f t="shared" si="125"/>
        <v>7.0000000000000007E-2</v>
      </c>
      <c r="Z795" s="261">
        <f t="shared" si="125"/>
        <v>7.0000000000000007E-2</v>
      </c>
      <c r="AA795" s="261">
        <f t="shared" si="125"/>
        <v>7.0000000000000007E-2</v>
      </c>
      <c r="AB795" s="261">
        <f t="shared" si="125"/>
        <v>7.0000000000000007E-2</v>
      </c>
      <c r="AC795" s="76"/>
      <c r="AD795" s="76"/>
      <c r="AE795" s="76"/>
      <c r="AF795" s="261">
        <f>AF$878</f>
        <v>1</v>
      </c>
      <c r="AG795" s="261">
        <f>AG$878</f>
        <v>1</v>
      </c>
      <c r="AH795" s="73"/>
      <c r="AI795" s="57"/>
      <c r="AJ795" s="45"/>
      <c r="AK795" s="45"/>
      <c r="AL795" s="45"/>
    </row>
    <row r="796" spans="1:38" hidden="1" outlineLevel="2" x14ac:dyDescent="0.25">
      <c r="A796" s="45"/>
      <c r="B796" s="54"/>
      <c r="C796" s="47">
        <f t="shared" si="120"/>
        <v>3</v>
      </c>
      <c r="D796" s="73"/>
      <c r="E796" s="70"/>
      <c r="F796" s="70" t="s">
        <v>1458</v>
      </c>
      <c r="G796" s="73"/>
      <c r="H796" s="76" t="s">
        <v>1459</v>
      </c>
      <c r="I796" s="96" t="s">
        <v>700</v>
      </c>
      <c r="J796" s="96" t="s">
        <v>1154</v>
      </c>
      <c r="K796" s="76"/>
      <c r="L796" s="76"/>
      <c r="M796" s="76"/>
      <c r="N796" s="76"/>
      <c r="O796" s="76"/>
      <c r="P796" s="76"/>
      <c r="Q796" s="76"/>
      <c r="R796" s="76"/>
      <c r="S796" s="76"/>
      <c r="T796" s="76"/>
      <c r="U796" s="261">
        <f>U$880</f>
        <v>0</v>
      </c>
      <c r="V796" s="261">
        <f t="shared" ref="V796:AB796" si="126">V$880</f>
        <v>0</v>
      </c>
      <c r="W796" s="261">
        <f t="shared" si="126"/>
        <v>0</v>
      </c>
      <c r="X796" s="261">
        <f t="shared" si="126"/>
        <v>0</v>
      </c>
      <c r="Y796" s="261">
        <f t="shared" si="126"/>
        <v>0</v>
      </c>
      <c r="Z796" s="261">
        <f t="shared" si="126"/>
        <v>0</v>
      </c>
      <c r="AA796" s="261">
        <f t="shared" si="126"/>
        <v>0</v>
      </c>
      <c r="AB796" s="261">
        <f t="shared" si="126"/>
        <v>0</v>
      </c>
      <c r="AC796" s="76"/>
      <c r="AD796" s="76" t="s">
        <v>1381</v>
      </c>
      <c r="AE796" s="76"/>
      <c r="AF796" s="261">
        <f>AF$880</f>
        <v>1</v>
      </c>
      <c r="AG796" s="261">
        <f>AG$880</f>
        <v>1</v>
      </c>
      <c r="AH796" s="73"/>
      <c r="AI796" s="57"/>
      <c r="AJ796" s="45"/>
      <c r="AK796" s="45"/>
      <c r="AL796" s="45"/>
    </row>
    <row r="797" spans="1:38" hidden="1" outlineLevel="2" x14ac:dyDescent="0.25">
      <c r="A797" s="45"/>
      <c r="B797" s="54"/>
      <c r="C797" s="47">
        <f t="shared" si="120"/>
        <v>3</v>
      </c>
      <c r="D797" s="73"/>
      <c r="E797" s="70"/>
      <c r="F797" s="70" t="s">
        <v>1460</v>
      </c>
      <c r="G797" s="73"/>
      <c r="H797" s="76" t="s">
        <v>1461</v>
      </c>
      <c r="I797" s="96" t="s">
        <v>700</v>
      </c>
      <c r="J797" s="96" t="s">
        <v>1154</v>
      </c>
      <c r="K797" s="76"/>
      <c r="L797" s="76"/>
      <c r="M797" s="76"/>
      <c r="N797" s="76"/>
      <c r="O797" s="76"/>
      <c r="P797" s="76"/>
      <c r="Q797" s="76"/>
      <c r="R797" s="76"/>
      <c r="S797" s="76"/>
      <c r="T797" s="76"/>
      <c r="U797" s="261">
        <f>U$881</f>
        <v>-0.95650000000000002</v>
      </c>
      <c r="V797" s="261">
        <f t="shared" ref="V797:AB797" si="127">V$881</f>
        <v>-0.95650000000000002</v>
      </c>
      <c r="W797" s="261">
        <f t="shared" si="127"/>
        <v>-0.95650000000000002</v>
      </c>
      <c r="X797" s="261">
        <f t="shared" si="127"/>
        <v>-0.95650000000000002</v>
      </c>
      <c r="Y797" s="261">
        <f t="shared" si="127"/>
        <v>-1.0820000000000001</v>
      </c>
      <c r="Z797" s="261">
        <f t="shared" si="127"/>
        <v>-1.0820000000000001</v>
      </c>
      <c r="AA797" s="261">
        <f t="shared" si="127"/>
        <v>-1.0820000000000001</v>
      </c>
      <c r="AB797" s="261">
        <f t="shared" si="127"/>
        <v>-1.0820000000000001</v>
      </c>
      <c r="AC797" s="76"/>
      <c r="AD797" s="76"/>
      <c r="AE797" s="76"/>
      <c r="AF797" s="261">
        <f>AF$881</f>
        <v>1</v>
      </c>
      <c r="AG797" s="261">
        <f>AG$881</f>
        <v>1</v>
      </c>
      <c r="AH797" s="73"/>
      <c r="AI797" s="57"/>
      <c r="AJ797" s="45"/>
      <c r="AK797" s="45"/>
      <c r="AL797" s="45"/>
    </row>
    <row r="798" spans="1:38" hidden="1" outlineLevel="2" x14ac:dyDescent="0.25">
      <c r="A798" s="45"/>
      <c r="B798" s="54"/>
      <c r="C798" s="47">
        <f t="shared" si="120"/>
        <v>3</v>
      </c>
      <c r="D798" s="73"/>
      <c r="E798" s="70"/>
      <c r="F798" s="70" t="s">
        <v>1462</v>
      </c>
      <c r="G798" s="73"/>
      <c r="H798" s="76" t="s">
        <v>1463</v>
      </c>
      <c r="I798" s="96" t="s">
        <v>700</v>
      </c>
      <c r="J798" s="96" t="s">
        <v>1154</v>
      </c>
      <c r="K798" s="76"/>
      <c r="L798" s="76"/>
      <c r="M798" s="76"/>
      <c r="N798" s="76"/>
      <c r="O798" s="76"/>
      <c r="P798" s="76"/>
      <c r="Q798" s="76"/>
      <c r="R798" s="76"/>
      <c r="S798" s="76"/>
      <c r="T798" s="76"/>
      <c r="U798" s="261">
        <f>U$882</f>
        <v>-1.7614000000000001</v>
      </c>
      <c r="V798" s="261">
        <f t="shared" ref="V798:AB798" si="128">V$882</f>
        <v>-1.7614000000000001</v>
      </c>
      <c r="W798" s="261">
        <f t="shared" si="128"/>
        <v>-1.7614000000000001</v>
      </c>
      <c r="X798" s="261">
        <f t="shared" si="128"/>
        <v>-1.7614000000000001</v>
      </c>
      <c r="Y798" s="261">
        <f t="shared" si="128"/>
        <v>-2.0059999999999998</v>
      </c>
      <c r="Z798" s="261">
        <f t="shared" si="128"/>
        <v>-2.0059999999999998</v>
      </c>
      <c r="AA798" s="261">
        <f t="shared" si="128"/>
        <v>-2.0059999999999998</v>
      </c>
      <c r="AB798" s="261">
        <f t="shared" si="128"/>
        <v>-2.0059999999999998</v>
      </c>
      <c r="AC798" s="76"/>
      <c r="AD798" s="76"/>
      <c r="AE798" s="76"/>
      <c r="AF798" s="261">
        <f>AF$882</f>
        <v>1</v>
      </c>
      <c r="AG798" s="261">
        <f>AG$882</f>
        <v>1</v>
      </c>
      <c r="AH798" s="73"/>
      <c r="AI798" s="57"/>
      <c r="AJ798" s="45"/>
      <c r="AK798" s="45"/>
      <c r="AL798" s="45"/>
    </row>
    <row r="799" spans="1:38" hidden="1" outlineLevel="2" x14ac:dyDescent="0.25">
      <c r="A799" s="45"/>
      <c r="B799" s="54"/>
      <c r="C799" s="47">
        <f t="shared" si="120"/>
        <v>3</v>
      </c>
      <c r="D799" s="73"/>
      <c r="E799" s="70"/>
      <c r="F799" s="70" t="s">
        <v>1464</v>
      </c>
      <c r="G799" s="73"/>
      <c r="H799" s="76" t="s">
        <v>1465</v>
      </c>
      <c r="I799" s="96" t="s">
        <v>700</v>
      </c>
      <c r="J799" s="96" t="s">
        <v>1154</v>
      </c>
      <c r="K799" s="76"/>
      <c r="L799" s="76"/>
      <c r="M799" s="76"/>
      <c r="N799" s="76"/>
      <c r="O799" s="76"/>
      <c r="P799" s="76"/>
      <c r="Q799" s="76"/>
      <c r="R799" s="76"/>
      <c r="S799" s="76"/>
      <c r="T799" s="76"/>
      <c r="U799" s="261">
        <f>U$881</f>
        <v>-0.95650000000000002</v>
      </c>
      <c r="V799" s="261">
        <f t="shared" ref="V799:AB799" si="129">V$881</f>
        <v>-0.95650000000000002</v>
      </c>
      <c r="W799" s="261">
        <f t="shared" si="129"/>
        <v>-0.95650000000000002</v>
      </c>
      <c r="X799" s="261">
        <f t="shared" si="129"/>
        <v>-0.95650000000000002</v>
      </c>
      <c r="Y799" s="261">
        <f t="shared" si="129"/>
        <v>-1.0820000000000001</v>
      </c>
      <c r="Z799" s="261">
        <f t="shared" si="129"/>
        <v>-1.0820000000000001</v>
      </c>
      <c r="AA799" s="261">
        <f t="shared" si="129"/>
        <v>-1.0820000000000001</v>
      </c>
      <c r="AB799" s="261">
        <f t="shared" si="129"/>
        <v>-1.0820000000000001</v>
      </c>
      <c r="AC799" s="76"/>
      <c r="AD799" s="76"/>
      <c r="AE799" s="76"/>
      <c r="AF799" s="261">
        <f>AF$881</f>
        <v>1</v>
      </c>
      <c r="AG799" s="261">
        <f>AG$881</f>
        <v>1</v>
      </c>
      <c r="AH799" s="73"/>
      <c r="AI799" s="57"/>
      <c r="AJ799" s="45"/>
      <c r="AK799" s="45"/>
      <c r="AL799" s="45"/>
    </row>
    <row r="800" spans="1:38" hidden="1" outlineLevel="2" x14ac:dyDescent="0.25">
      <c r="A800" s="45">
        <v>4</v>
      </c>
      <c r="B800" s="54"/>
      <c r="C800" s="47">
        <f t="shared" si="120"/>
        <v>3</v>
      </c>
      <c r="D800" s="73"/>
      <c r="E800" s="70"/>
      <c r="F800" s="70" t="s">
        <v>1466</v>
      </c>
      <c r="G800" s="73"/>
      <c r="H800" s="76" t="s">
        <v>1467</v>
      </c>
      <c r="I800" s="96" t="s">
        <v>700</v>
      </c>
      <c r="J800" s="96" t="s">
        <v>1154</v>
      </c>
      <c r="K800" s="76"/>
      <c r="L800" s="76"/>
      <c r="M800" s="76"/>
      <c r="N800" s="76"/>
      <c r="O800" s="76"/>
      <c r="P800" s="76"/>
      <c r="Q800" s="76"/>
      <c r="R800" s="76"/>
      <c r="S800" s="76"/>
      <c r="T800" s="76"/>
      <c r="U800" s="261">
        <f>U$882</f>
        <v>-1.7614000000000001</v>
      </c>
      <c r="V800" s="261">
        <f t="shared" ref="V800:AB801" si="130">V$882</f>
        <v>-1.7614000000000001</v>
      </c>
      <c r="W800" s="261">
        <f t="shared" si="130"/>
        <v>-1.7614000000000001</v>
      </c>
      <c r="X800" s="261">
        <f t="shared" si="130"/>
        <v>-1.7614000000000001</v>
      </c>
      <c r="Y800" s="261">
        <f t="shared" si="130"/>
        <v>-2.0059999999999998</v>
      </c>
      <c r="Z800" s="261">
        <f t="shared" si="130"/>
        <v>-2.0059999999999998</v>
      </c>
      <c r="AA800" s="261">
        <f t="shared" si="130"/>
        <v>-2.0059999999999998</v>
      </c>
      <c r="AB800" s="261">
        <f t="shared" si="130"/>
        <v>-2.0059999999999998</v>
      </c>
      <c r="AC800" s="76"/>
      <c r="AD800" s="76"/>
      <c r="AE800" s="76"/>
      <c r="AF800" s="261">
        <f>AF$882</f>
        <v>1</v>
      </c>
      <c r="AG800" s="261">
        <f>AG$882</f>
        <v>1</v>
      </c>
      <c r="AH800" s="73"/>
      <c r="AI800" s="57"/>
      <c r="AJ800" s="45"/>
      <c r="AK800" s="45"/>
      <c r="AL800" s="45"/>
    </row>
    <row r="801" spans="1:38" hidden="1" outlineLevel="2" x14ac:dyDescent="0.25">
      <c r="A801" s="45">
        <f>A800</f>
        <v>4</v>
      </c>
      <c r="B801" s="54"/>
      <c r="C801" s="47">
        <f t="shared" si="120"/>
        <v>3</v>
      </c>
      <c r="D801" s="73"/>
      <c r="E801" s="70"/>
      <c r="F801" s="70" t="s">
        <v>1468</v>
      </c>
      <c r="G801" s="73"/>
      <c r="H801" s="76" t="s">
        <v>1469</v>
      </c>
      <c r="I801" s="96" t="s">
        <v>700</v>
      </c>
      <c r="J801" s="96" t="s">
        <v>1154</v>
      </c>
      <c r="K801" s="76"/>
      <c r="L801" s="76"/>
      <c r="M801" s="76"/>
      <c r="N801" s="76"/>
      <c r="O801" s="76"/>
      <c r="P801" s="76"/>
      <c r="Q801" s="76"/>
      <c r="R801" s="76"/>
      <c r="S801" s="76"/>
      <c r="T801" s="76"/>
      <c r="U801" s="261">
        <f>U$882</f>
        <v>-1.7614000000000001</v>
      </c>
      <c r="V801" s="261">
        <f t="shared" si="130"/>
        <v>-1.7614000000000001</v>
      </c>
      <c r="W801" s="261">
        <f t="shared" si="130"/>
        <v>-1.7614000000000001</v>
      </c>
      <c r="X801" s="261">
        <f t="shared" si="130"/>
        <v>-1.7614000000000001</v>
      </c>
      <c r="Y801" s="261">
        <f t="shared" si="130"/>
        <v>-2.0059999999999998</v>
      </c>
      <c r="Z801" s="261">
        <f t="shared" si="130"/>
        <v>-2.0059999999999998</v>
      </c>
      <c r="AA801" s="261">
        <f t="shared" si="130"/>
        <v>-2.0059999999999998</v>
      </c>
      <c r="AB801" s="261">
        <f t="shared" si="130"/>
        <v>-2.0059999999999998</v>
      </c>
      <c r="AC801" s="76"/>
      <c r="AD801" s="76"/>
      <c r="AE801" s="76"/>
      <c r="AF801" s="261">
        <f>AF$882</f>
        <v>1</v>
      </c>
      <c r="AG801" s="261">
        <f>AG$882</f>
        <v>1</v>
      </c>
      <c r="AH801" s="73"/>
      <c r="AI801" s="57"/>
      <c r="AJ801" s="45"/>
      <c r="AK801" s="45"/>
      <c r="AL801" s="45"/>
    </row>
    <row r="802" spans="1:38" hidden="1" outlineLevel="2" x14ac:dyDescent="0.25">
      <c r="A802" s="45"/>
      <c r="B802" s="54"/>
      <c r="C802" s="47">
        <f t="shared" si="120"/>
        <v>3</v>
      </c>
      <c r="D802" s="73"/>
      <c r="E802" s="70"/>
      <c r="F802" s="70" t="s">
        <v>1470</v>
      </c>
      <c r="G802" s="73"/>
      <c r="H802" s="76" t="s">
        <v>1471</v>
      </c>
      <c r="I802" s="96" t="s">
        <v>700</v>
      </c>
      <c r="J802" s="96" t="s">
        <v>1154</v>
      </c>
      <c r="K802" s="76"/>
      <c r="L802" s="76"/>
      <c r="M802" s="76"/>
      <c r="N802" s="76"/>
      <c r="O802" s="76"/>
      <c r="P802" s="76"/>
      <c r="Q802" s="76"/>
      <c r="R802" s="76"/>
      <c r="S802" s="76"/>
      <c r="T802" s="76"/>
      <c r="U802" s="76">
        <v>0</v>
      </c>
      <c r="V802" s="76">
        <v>0</v>
      </c>
      <c r="W802" s="76">
        <v>0</v>
      </c>
      <c r="X802" s="76">
        <v>0</v>
      </c>
      <c r="Y802" s="76">
        <v>0</v>
      </c>
      <c r="Z802" s="76">
        <v>0</v>
      </c>
      <c r="AA802" s="76">
        <v>0</v>
      </c>
      <c r="AB802" s="76">
        <v>0</v>
      </c>
      <c r="AC802" s="76"/>
      <c r="AD802" s="97" t="s">
        <v>1292</v>
      </c>
      <c r="AE802" s="76"/>
      <c r="AF802" s="97">
        <v>1</v>
      </c>
      <c r="AG802" s="97">
        <v>1</v>
      </c>
      <c r="AH802" s="73"/>
      <c r="AI802" s="57"/>
      <c r="AJ802" s="45"/>
      <c r="AK802" s="45"/>
      <c r="AL802" s="45"/>
    </row>
    <row r="803" spans="1:38" hidden="1" outlineLevel="2" x14ac:dyDescent="0.25">
      <c r="A803" s="45"/>
      <c r="B803" s="54"/>
      <c r="C803" s="47">
        <f t="shared" si="120"/>
        <v>3</v>
      </c>
      <c r="D803" s="73"/>
      <c r="E803" s="70"/>
      <c r="F803" s="70" t="s">
        <v>1472</v>
      </c>
      <c r="G803" s="73"/>
      <c r="H803" s="76" t="s">
        <v>1473</v>
      </c>
      <c r="I803" s="96" t="s">
        <v>700</v>
      </c>
      <c r="J803" s="96" t="s">
        <v>1154</v>
      </c>
      <c r="K803" s="76"/>
      <c r="L803" s="76"/>
      <c r="M803" s="76"/>
      <c r="N803" s="76"/>
      <c r="O803" s="76"/>
      <c r="P803" s="76"/>
      <c r="Q803" s="76"/>
      <c r="R803" s="76"/>
      <c r="S803" s="76"/>
      <c r="T803" s="76"/>
      <c r="U803" s="334">
        <v>-4.9400000000000004</v>
      </c>
      <c r="V803" s="336">
        <f t="shared" ref="V803:AB804" si="131">U803</f>
        <v>-4.9400000000000004</v>
      </c>
      <c r="W803" s="336">
        <f t="shared" si="131"/>
        <v>-4.9400000000000004</v>
      </c>
      <c r="X803" s="336">
        <f>Y803</f>
        <v>-6.68</v>
      </c>
      <c r="Y803" s="97">
        <v>-6.68</v>
      </c>
      <c r="Z803" s="255">
        <f t="shared" si="131"/>
        <v>-6.68</v>
      </c>
      <c r="AA803" s="255">
        <f t="shared" si="131"/>
        <v>-6.68</v>
      </c>
      <c r="AB803" s="255">
        <f t="shared" si="131"/>
        <v>-6.68</v>
      </c>
      <c r="AC803" s="76"/>
      <c r="AD803" s="97" t="s">
        <v>2312</v>
      </c>
      <c r="AE803" s="76"/>
      <c r="AF803" s="97">
        <v>1</v>
      </c>
      <c r="AG803" s="97">
        <v>1</v>
      </c>
      <c r="AH803" s="73"/>
      <c r="AI803" s="57"/>
      <c r="AJ803" s="45"/>
      <c r="AK803" s="45"/>
      <c r="AL803" s="45"/>
    </row>
    <row r="804" spans="1:38" hidden="1" outlineLevel="2" x14ac:dyDescent="0.25">
      <c r="A804" s="45"/>
      <c r="B804" s="54"/>
      <c r="C804" s="47">
        <f t="shared" si="120"/>
        <v>3</v>
      </c>
      <c r="D804" s="73"/>
      <c r="E804" s="70"/>
      <c r="F804" s="70" t="s">
        <v>1474</v>
      </c>
      <c r="G804" s="73"/>
      <c r="H804" s="76" t="s">
        <v>1475</v>
      </c>
      <c r="I804" s="96" t="s">
        <v>700</v>
      </c>
      <c r="J804" s="96" t="s">
        <v>1154</v>
      </c>
      <c r="K804" s="76"/>
      <c r="L804" s="76"/>
      <c r="M804" s="76"/>
      <c r="N804" s="76"/>
      <c r="O804" s="76"/>
      <c r="P804" s="76"/>
      <c r="Q804" s="76"/>
      <c r="R804" s="76"/>
      <c r="S804" s="76"/>
      <c r="T804" s="76"/>
      <c r="U804" s="337">
        <f>U803*1.38</f>
        <v>-6.8171999999999997</v>
      </c>
      <c r="V804" s="336">
        <f t="shared" si="131"/>
        <v>-6.8171999999999997</v>
      </c>
      <c r="W804" s="336">
        <f t="shared" si="131"/>
        <v>-6.8171999999999997</v>
      </c>
      <c r="X804" s="336">
        <f>Y804</f>
        <v>-9.2200000000000006</v>
      </c>
      <c r="Y804" s="97">
        <v>-9.2200000000000006</v>
      </c>
      <c r="Z804" s="255">
        <f t="shared" si="131"/>
        <v>-9.2200000000000006</v>
      </c>
      <c r="AA804" s="255">
        <f t="shared" si="131"/>
        <v>-9.2200000000000006</v>
      </c>
      <c r="AB804" s="255">
        <f t="shared" si="131"/>
        <v>-9.2200000000000006</v>
      </c>
      <c r="AC804" s="76"/>
      <c r="AD804" s="97" t="s">
        <v>2313</v>
      </c>
      <c r="AE804" s="76"/>
      <c r="AF804" s="97">
        <v>1</v>
      </c>
      <c r="AG804" s="97">
        <v>1</v>
      </c>
      <c r="AH804" s="73"/>
      <c r="AI804" s="57"/>
      <c r="AJ804" s="45"/>
      <c r="AK804" s="45"/>
      <c r="AL804" s="45"/>
    </row>
    <row r="805" spans="1:38" hidden="1" outlineLevel="2" x14ac:dyDescent="0.25">
      <c r="A805" s="45"/>
      <c r="B805" s="54"/>
      <c r="C805" s="47">
        <f t="shared" si="120"/>
        <v>3</v>
      </c>
      <c r="D805" s="73"/>
      <c r="E805" s="70"/>
      <c r="F805" s="70" t="s">
        <v>1477</v>
      </c>
      <c r="G805" s="73"/>
      <c r="H805" s="76" t="s">
        <v>1478</v>
      </c>
      <c r="I805" s="96" t="s">
        <v>700</v>
      </c>
      <c r="J805" s="96" t="s">
        <v>1154</v>
      </c>
      <c r="K805" s="76"/>
      <c r="L805" s="76"/>
      <c r="M805" s="76"/>
      <c r="N805" s="76"/>
      <c r="O805" s="76"/>
      <c r="P805" s="76"/>
      <c r="Q805" s="76"/>
      <c r="R805" s="76"/>
      <c r="S805" s="76"/>
      <c r="T805" s="76"/>
      <c r="U805" s="334">
        <v>-1.85</v>
      </c>
      <c r="V805" s="336">
        <f t="shared" ref="V805:AB805" si="132">U805</f>
        <v>-1.85</v>
      </c>
      <c r="W805" s="336">
        <f t="shared" si="132"/>
        <v>-1.85</v>
      </c>
      <c r="X805" s="336">
        <f>Y805</f>
        <v>-3.36</v>
      </c>
      <c r="Y805" s="97">
        <v>-3.36</v>
      </c>
      <c r="Z805" s="255">
        <f t="shared" si="132"/>
        <v>-3.36</v>
      </c>
      <c r="AA805" s="255">
        <f t="shared" si="132"/>
        <v>-3.36</v>
      </c>
      <c r="AB805" s="255">
        <f t="shared" si="132"/>
        <v>-3.36</v>
      </c>
      <c r="AC805" s="76"/>
      <c r="AD805" s="97" t="s">
        <v>2314</v>
      </c>
      <c r="AE805" s="76"/>
      <c r="AF805" s="97">
        <v>1</v>
      </c>
      <c r="AG805" s="97">
        <v>1</v>
      </c>
      <c r="AH805" s="73"/>
      <c r="AI805" s="57"/>
      <c r="AJ805" s="45"/>
      <c r="AK805" s="45"/>
      <c r="AL805" s="45"/>
    </row>
    <row r="806" spans="1:38" hidden="1" outlineLevel="2" x14ac:dyDescent="0.25">
      <c r="A806" s="45">
        <v>4</v>
      </c>
      <c r="B806" s="54"/>
      <c r="C806" s="47">
        <f t="shared" si="120"/>
        <v>3</v>
      </c>
      <c r="D806" s="73"/>
      <c r="E806" s="70"/>
      <c r="F806" s="70" t="s">
        <v>1479</v>
      </c>
      <c r="G806" s="73"/>
      <c r="H806" s="76" t="s">
        <v>1480</v>
      </c>
      <c r="I806" s="96" t="s">
        <v>700</v>
      </c>
      <c r="J806" s="96" t="s">
        <v>1154</v>
      </c>
      <c r="K806" s="76"/>
      <c r="L806" s="76"/>
      <c r="M806" s="76"/>
      <c r="N806" s="76"/>
      <c r="O806" s="76"/>
      <c r="P806" s="76"/>
      <c r="Q806" s="76"/>
      <c r="R806" s="76"/>
      <c r="S806" s="76"/>
      <c r="T806" s="76"/>
      <c r="U806" s="337">
        <f>U804*0.904</f>
        <v>-6.1627488000000001</v>
      </c>
      <c r="V806" s="336">
        <f>U806</f>
        <v>-6.1627488000000001</v>
      </c>
      <c r="W806" s="336">
        <f>V806</f>
        <v>-6.1627488000000001</v>
      </c>
      <c r="X806" s="336">
        <f>Y806</f>
        <v>-8.33</v>
      </c>
      <c r="Y806" s="97">
        <v>-8.33</v>
      </c>
      <c r="Z806" s="255">
        <f t="shared" ref="Z806:AB807" si="133">Y806</f>
        <v>-8.33</v>
      </c>
      <c r="AA806" s="255">
        <f t="shared" si="133"/>
        <v>-8.33</v>
      </c>
      <c r="AB806" s="255">
        <f t="shared" si="133"/>
        <v>-8.33</v>
      </c>
      <c r="AC806" s="76"/>
      <c r="AD806" s="97"/>
      <c r="AE806" s="76"/>
      <c r="AF806" s="97">
        <v>1</v>
      </c>
      <c r="AG806" s="97">
        <v>1</v>
      </c>
      <c r="AH806" s="73"/>
      <c r="AI806" s="57"/>
      <c r="AJ806" s="45"/>
      <c r="AK806" s="45"/>
      <c r="AL806" s="45"/>
    </row>
    <row r="807" spans="1:38" hidden="1" outlineLevel="2" x14ac:dyDescent="0.25">
      <c r="A807" s="45">
        <f>A806</f>
        <v>4</v>
      </c>
      <c r="B807" s="54"/>
      <c r="C807" s="47">
        <f t="shared" si="120"/>
        <v>3</v>
      </c>
      <c r="D807" s="73"/>
      <c r="E807" s="70"/>
      <c r="F807" s="70" t="s">
        <v>1481</v>
      </c>
      <c r="G807" s="73"/>
      <c r="H807" s="76" t="s">
        <v>1482</v>
      </c>
      <c r="I807" s="96" t="s">
        <v>700</v>
      </c>
      <c r="J807" s="96" t="s">
        <v>1154</v>
      </c>
      <c r="K807" s="76"/>
      <c r="L807" s="76"/>
      <c r="M807" s="76"/>
      <c r="N807" s="76"/>
      <c r="O807" s="76"/>
      <c r="P807" s="76"/>
      <c r="Q807" s="76"/>
      <c r="R807" s="76"/>
      <c r="S807" s="76"/>
      <c r="T807" s="76"/>
      <c r="U807" s="337">
        <f>U804*0.555</f>
        <v>-3.7835460000000003</v>
      </c>
      <c r="V807" s="336">
        <f>U807</f>
        <v>-3.7835460000000003</v>
      </c>
      <c r="W807" s="336">
        <f>V807</f>
        <v>-3.7835460000000003</v>
      </c>
      <c r="X807" s="336">
        <f>Y807</f>
        <v>-5.1100000000000003</v>
      </c>
      <c r="Y807" s="97">
        <v>-5.1100000000000003</v>
      </c>
      <c r="Z807" s="255">
        <f t="shared" si="133"/>
        <v>-5.1100000000000003</v>
      </c>
      <c r="AA807" s="255">
        <f t="shared" si="133"/>
        <v>-5.1100000000000003</v>
      </c>
      <c r="AB807" s="255">
        <f t="shared" si="133"/>
        <v>-5.1100000000000003</v>
      </c>
      <c r="AC807" s="76"/>
      <c r="AD807" s="97"/>
      <c r="AE807" s="76"/>
      <c r="AF807" s="97">
        <v>1</v>
      </c>
      <c r="AG807" s="97">
        <v>1</v>
      </c>
      <c r="AH807" s="73"/>
      <c r="AI807" s="57"/>
      <c r="AJ807" s="45"/>
      <c r="AK807" s="45"/>
      <c r="AL807" s="45"/>
    </row>
    <row r="808" spans="1:38" hidden="1" outlineLevel="2" x14ac:dyDescent="0.25">
      <c r="A808" s="45"/>
      <c r="B808" s="54"/>
      <c r="C808" s="47">
        <f t="shared" si="120"/>
        <v>3</v>
      </c>
      <c r="D808" s="73"/>
      <c r="E808" s="70"/>
      <c r="F808" s="70" t="s">
        <v>1483</v>
      </c>
      <c r="G808" s="73"/>
      <c r="H808" s="76" t="s">
        <v>1484</v>
      </c>
      <c r="I808" s="96" t="s">
        <v>700</v>
      </c>
      <c r="J808" s="96" t="s">
        <v>1154</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97" t="s">
        <v>1299</v>
      </c>
      <c r="AE808" s="76"/>
      <c r="AF808" s="97">
        <v>1</v>
      </c>
      <c r="AG808" s="97">
        <v>1</v>
      </c>
      <c r="AH808" s="73"/>
      <c r="AI808" s="57"/>
      <c r="AJ808" s="45"/>
      <c r="AK808" s="45"/>
      <c r="AL808" s="45"/>
    </row>
    <row r="809" spans="1:38" hidden="1" outlineLevel="2" x14ac:dyDescent="0.25">
      <c r="A809" s="45"/>
      <c r="B809" s="54"/>
      <c r="C809" s="47">
        <f t="shared" si="120"/>
        <v>3</v>
      </c>
      <c r="D809" s="73"/>
      <c r="E809" s="70"/>
      <c r="F809" s="70" t="s">
        <v>1485</v>
      </c>
      <c r="G809" s="73"/>
      <c r="H809" s="76" t="s">
        <v>1486</v>
      </c>
      <c r="I809" s="96" t="s">
        <v>700</v>
      </c>
      <c r="J809" s="96" t="s">
        <v>1154</v>
      </c>
      <c r="K809" s="76"/>
      <c r="L809" s="76"/>
      <c r="M809" s="76"/>
      <c r="N809" s="76"/>
      <c r="O809" s="76"/>
      <c r="P809" s="76"/>
      <c r="Q809" s="76"/>
      <c r="R809" s="76"/>
      <c r="S809" s="76"/>
      <c r="T809" s="76"/>
      <c r="U809" s="97">
        <f>-52.3/1000</f>
        <v>-5.2299999999999999E-2</v>
      </c>
      <c r="V809" s="255">
        <f t="shared" ref="V809:AB809" si="134">U809</f>
        <v>-5.2299999999999999E-2</v>
      </c>
      <c r="W809" s="255">
        <f t="shared" si="134"/>
        <v>-5.2299999999999999E-2</v>
      </c>
      <c r="X809" s="255">
        <f t="shared" si="134"/>
        <v>-5.2299999999999999E-2</v>
      </c>
      <c r="Y809" s="255">
        <f t="shared" si="134"/>
        <v>-5.2299999999999999E-2</v>
      </c>
      <c r="Z809" s="255">
        <f t="shared" si="134"/>
        <v>-5.2299999999999999E-2</v>
      </c>
      <c r="AA809" s="255">
        <f t="shared" si="134"/>
        <v>-5.2299999999999999E-2</v>
      </c>
      <c r="AB809" s="255">
        <f t="shared" si="134"/>
        <v>-5.2299999999999999E-2</v>
      </c>
      <c r="AC809" s="76"/>
      <c r="AD809" s="97"/>
      <c r="AE809" s="76"/>
      <c r="AF809" s="97">
        <v>1</v>
      </c>
      <c r="AG809" s="97">
        <v>1</v>
      </c>
      <c r="AH809" s="73"/>
      <c r="AI809" s="57"/>
      <c r="AJ809" s="45"/>
      <c r="AK809" s="45"/>
      <c r="AL809" s="45"/>
    </row>
    <row r="810" spans="1:38" hidden="1" outlineLevel="2" x14ac:dyDescent="0.25">
      <c r="A810" s="45"/>
      <c r="B810" s="54"/>
      <c r="C810" s="47">
        <f t="shared" si="120"/>
        <v>3</v>
      </c>
      <c r="D810" s="73"/>
      <c r="E810" s="70"/>
      <c r="F810" s="70" t="s">
        <v>1487</v>
      </c>
      <c r="G810" s="73"/>
      <c r="H810" s="76" t="s">
        <v>1488</v>
      </c>
      <c r="I810" s="96" t="s">
        <v>700</v>
      </c>
      <c r="J810" s="96" t="s">
        <v>1154</v>
      </c>
      <c r="K810" s="76"/>
      <c r="L810" s="76"/>
      <c r="M810" s="76"/>
      <c r="N810" s="76"/>
      <c r="O810" s="76"/>
      <c r="P810" s="76"/>
      <c r="Q810" s="76"/>
      <c r="R810" s="76"/>
      <c r="S810" s="76"/>
      <c r="T810" s="76"/>
      <c r="U810" s="261">
        <f t="shared" ref="U810:AB810" si="135">U809</f>
        <v>-5.2299999999999999E-2</v>
      </c>
      <c r="V810" s="261">
        <f t="shared" si="135"/>
        <v>-5.2299999999999999E-2</v>
      </c>
      <c r="W810" s="261">
        <f t="shared" si="135"/>
        <v>-5.2299999999999999E-2</v>
      </c>
      <c r="X810" s="261">
        <f t="shared" si="135"/>
        <v>-5.2299999999999999E-2</v>
      </c>
      <c r="Y810" s="261">
        <f t="shared" si="135"/>
        <v>-5.2299999999999999E-2</v>
      </c>
      <c r="Z810" s="261">
        <f t="shared" si="135"/>
        <v>-5.2299999999999999E-2</v>
      </c>
      <c r="AA810" s="261">
        <f t="shared" si="135"/>
        <v>-5.2299999999999999E-2</v>
      </c>
      <c r="AB810" s="261">
        <f t="shared" si="135"/>
        <v>-5.2299999999999999E-2</v>
      </c>
      <c r="AC810" s="76"/>
      <c r="AD810" s="97" t="s">
        <v>1476</v>
      </c>
      <c r="AE810" s="76"/>
      <c r="AF810" s="97">
        <v>1</v>
      </c>
      <c r="AG810" s="97">
        <v>1</v>
      </c>
      <c r="AH810" s="73"/>
      <c r="AI810" s="57"/>
      <c r="AJ810" s="45"/>
      <c r="AK810" s="45"/>
      <c r="AL810" s="45"/>
    </row>
    <row r="811" spans="1:38" hidden="1" outlineLevel="2" x14ac:dyDescent="0.25">
      <c r="A811" s="45"/>
      <c r="B811" s="54"/>
      <c r="C811" s="47">
        <f t="shared" si="120"/>
        <v>3</v>
      </c>
      <c r="D811" s="73"/>
      <c r="E811" s="70"/>
      <c r="F811" s="70" t="s">
        <v>1489</v>
      </c>
      <c r="G811" s="73"/>
      <c r="H811" s="76" t="s">
        <v>1490</v>
      </c>
      <c r="I811" s="96" t="s">
        <v>700</v>
      </c>
      <c r="J811" s="96" t="s">
        <v>1154</v>
      </c>
      <c r="K811" s="76"/>
      <c r="L811" s="76"/>
      <c r="M811" s="76"/>
      <c r="N811" s="76"/>
      <c r="O811" s="76"/>
      <c r="P811" s="76"/>
      <c r="Q811" s="76"/>
      <c r="R811" s="76"/>
      <c r="S811" s="76"/>
      <c r="T811" s="76"/>
      <c r="U811" s="97">
        <f>-10.7/1000</f>
        <v>-1.0699999999999999E-2</v>
      </c>
      <c r="V811" s="255">
        <f t="shared" ref="V811:AB811" si="136">U811</f>
        <v>-1.0699999999999999E-2</v>
      </c>
      <c r="W811" s="255">
        <f t="shared" si="136"/>
        <v>-1.0699999999999999E-2</v>
      </c>
      <c r="X811" s="255">
        <f t="shared" si="136"/>
        <v>-1.0699999999999999E-2</v>
      </c>
      <c r="Y811" s="255">
        <f t="shared" si="136"/>
        <v>-1.0699999999999999E-2</v>
      </c>
      <c r="Z811" s="255">
        <f t="shared" si="136"/>
        <v>-1.0699999999999999E-2</v>
      </c>
      <c r="AA811" s="255">
        <f t="shared" si="136"/>
        <v>-1.0699999999999999E-2</v>
      </c>
      <c r="AB811" s="255">
        <f t="shared" si="136"/>
        <v>-1.0699999999999999E-2</v>
      </c>
      <c r="AC811" s="76"/>
      <c r="AD811" s="97"/>
      <c r="AE811" s="76"/>
      <c r="AF811" s="97">
        <v>1</v>
      </c>
      <c r="AG811" s="97">
        <v>1</v>
      </c>
      <c r="AH811" s="73"/>
      <c r="AI811" s="57"/>
      <c r="AJ811" s="45"/>
      <c r="AK811" s="45"/>
      <c r="AL811" s="45"/>
    </row>
    <row r="812" spans="1:38" hidden="1" outlineLevel="2" x14ac:dyDescent="0.25">
      <c r="A812" s="45">
        <v>4</v>
      </c>
      <c r="B812" s="54"/>
      <c r="C812" s="47">
        <f t="shared" si="120"/>
        <v>3</v>
      </c>
      <c r="D812" s="73"/>
      <c r="E812" s="70"/>
      <c r="F812" s="70" t="s">
        <v>1491</v>
      </c>
      <c r="G812" s="73"/>
      <c r="H812" s="76" t="s">
        <v>1492</v>
      </c>
      <c r="I812" s="96" t="s">
        <v>700</v>
      </c>
      <c r="J812" s="96" t="s">
        <v>1154</v>
      </c>
      <c r="K812" s="76"/>
      <c r="L812" s="76"/>
      <c r="M812" s="76"/>
      <c r="N812" s="76"/>
      <c r="O812" s="76"/>
      <c r="P812" s="76"/>
      <c r="Q812" s="76"/>
      <c r="R812" s="76"/>
      <c r="S812" s="76"/>
      <c r="T812" s="76"/>
      <c r="U812" s="261">
        <f t="shared" ref="U812:AB813" si="137">U811</f>
        <v>-1.0699999999999999E-2</v>
      </c>
      <c r="V812" s="261">
        <f t="shared" si="137"/>
        <v>-1.0699999999999999E-2</v>
      </c>
      <c r="W812" s="261">
        <f t="shared" si="137"/>
        <v>-1.0699999999999999E-2</v>
      </c>
      <c r="X812" s="261">
        <f t="shared" si="137"/>
        <v>-1.0699999999999999E-2</v>
      </c>
      <c r="Y812" s="261">
        <f t="shared" si="137"/>
        <v>-1.0699999999999999E-2</v>
      </c>
      <c r="Z812" s="261">
        <f t="shared" si="137"/>
        <v>-1.0699999999999999E-2</v>
      </c>
      <c r="AA812" s="261">
        <f t="shared" si="137"/>
        <v>-1.0699999999999999E-2</v>
      </c>
      <c r="AB812" s="261">
        <f t="shared" si="137"/>
        <v>-1.0699999999999999E-2</v>
      </c>
      <c r="AC812" s="76"/>
      <c r="AD812" s="97"/>
      <c r="AE812" s="76"/>
      <c r="AF812" s="97">
        <v>1</v>
      </c>
      <c r="AG812" s="97">
        <v>1</v>
      </c>
      <c r="AH812" s="73"/>
      <c r="AI812" s="57"/>
      <c r="AJ812" s="45"/>
      <c r="AK812" s="45"/>
      <c r="AL812" s="45"/>
    </row>
    <row r="813" spans="1:38" hidden="1" outlineLevel="2" x14ac:dyDescent="0.25">
      <c r="A813" s="45">
        <f>A812</f>
        <v>4</v>
      </c>
      <c r="B813" s="54"/>
      <c r="C813" s="47">
        <f t="shared" si="120"/>
        <v>3</v>
      </c>
      <c r="D813" s="73"/>
      <c r="E813" s="70"/>
      <c r="F813" s="70" t="s">
        <v>1493</v>
      </c>
      <c r="G813" s="73"/>
      <c r="H813" s="76" t="s">
        <v>1494</v>
      </c>
      <c r="I813" s="96" t="s">
        <v>700</v>
      </c>
      <c r="J813" s="96" t="s">
        <v>1154</v>
      </c>
      <c r="K813" s="76"/>
      <c r="L813" s="76"/>
      <c r="M813" s="76"/>
      <c r="N813" s="76"/>
      <c r="O813" s="76"/>
      <c r="P813" s="76"/>
      <c r="Q813" s="76"/>
      <c r="R813" s="76"/>
      <c r="S813" s="76"/>
      <c r="T813" s="76"/>
      <c r="U813" s="261">
        <f>U812</f>
        <v>-1.0699999999999999E-2</v>
      </c>
      <c r="V813" s="261">
        <f t="shared" si="137"/>
        <v>-1.0699999999999999E-2</v>
      </c>
      <c r="W813" s="261">
        <f t="shared" si="137"/>
        <v>-1.0699999999999999E-2</v>
      </c>
      <c r="X813" s="261">
        <f t="shared" si="137"/>
        <v>-1.0699999999999999E-2</v>
      </c>
      <c r="Y813" s="261">
        <f t="shared" si="137"/>
        <v>-1.0699999999999999E-2</v>
      </c>
      <c r="Z813" s="261">
        <f t="shared" si="137"/>
        <v>-1.0699999999999999E-2</v>
      </c>
      <c r="AA813" s="261">
        <f t="shared" si="137"/>
        <v>-1.0699999999999999E-2</v>
      </c>
      <c r="AB813" s="261">
        <f t="shared" si="137"/>
        <v>-1.0699999999999999E-2</v>
      </c>
      <c r="AC813" s="76"/>
      <c r="AD813" s="97"/>
      <c r="AE813" s="76"/>
      <c r="AF813" s="97">
        <v>1</v>
      </c>
      <c r="AG813" s="97">
        <v>1</v>
      </c>
      <c r="AH813" s="73"/>
      <c r="AI813" s="57"/>
      <c r="AJ813" s="45"/>
      <c r="AK813" s="45"/>
      <c r="AL813" s="45"/>
    </row>
    <row r="814" spans="1:38" outlineLevel="1" x14ac:dyDescent="0.25">
      <c r="A814" s="45"/>
      <c r="B814" s="54"/>
      <c r="C814" s="47">
        <f>INT($C$29)+1</f>
        <v>2</v>
      </c>
      <c r="D814" s="73"/>
      <c r="E814" s="70"/>
      <c r="F814" s="256" t="s">
        <v>1495</v>
      </c>
      <c r="G814" s="73"/>
      <c r="H814" s="246" t="s">
        <v>1496</v>
      </c>
      <c r="I814" s="129"/>
      <c r="J814" s="129" t="s">
        <v>1054</v>
      </c>
      <c r="K814" s="76"/>
      <c r="L814" s="76"/>
      <c r="M814" s="76"/>
      <c r="N814" s="76"/>
      <c r="O814" s="76"/>
      <c r="P814" s="76"/>
      <c r="Q814" s="76"/>
      <c r="R814" s="76"/>
      <c r="S814" s="76"/>
      <c r="T814" s="76"/>
      <c r="U814" s="79">
        <v>26</v>
      </c>
      <c r="V814" s="79">
        <v>4</v>
      </c>
      <c r="W814" s="79">
        <v>-12</v>
      </c>
      <c r="X814" s="76"/>
      <c r="Y814" s="76"/>
      <c r="Z814" s="76"/>
      <c r="AA814" s="76"/>
      <c r="AB814" s="76"/>
      <c r="AC814" s="76"/>
      <c r="AD814" s="76"/>
      <c r="AE814" s="76"/>
      <c r="AF814" s="76"/>
      <c r="AG814" s="76"/>
      <c r="AH814" s="73"/>
      <c r="AI814" s="57"/>
      <c r="AJ814" s="45"/>
      <c r="AK814" s="45"/>
      <c r="AL814" s="45"/>
    </row>
    <row r="815" spans="1:38" outlineLevel="3" x14ac:dyDescent="0.25">
      <c r="A815" s="45"/>
      <c r="B815" s="54"/>
      <c r="C815" s="47">
        <f>INT($C$29)+3</f>
        <v>4</v>
      </c>
      <c r="D815" s="73"/>
      <c r="E815" s="70"/>
      <c r="F815" s="70" t="s">
        <v>1497</v>
      </c>
      <c r="G815" s="73"/>
      <c r="H815" s="76" t="s">
        <v>1498</v>
      </c>
      <c r="I815" s="96" t="s">
        <v>510</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INT($C$29)+3</f>
        <v>4</v>
      </c>
      <c r="D816" s="73"/>
      <c r="E816" s="70"/>
      <c r="F816" s="70" t="s">
        <v>1499</v>
      </c>
      <c r="G816" s="73"/>
      <c r="H816" s="76" t="s">
        <v>1500</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INT($C$29)+3</f>
        <v>4</v>
      </c>
      <c r="D817" s="73"/>
      <c r="E817" s="70"/>
      <c r="F817" s="70" t="s">
        <v>1501</v>
      </c>
      <c r="G817" s="73"/>
      <c r="H817" s="76" t="s">
        <v>1502</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INT($C$29)+3</f>
        <v>4</v>
      </c>
      <c r="D818" s="73"/>
      <c r="E818" s="70"/>
      <c r="F818" s="70" t="s">
        <v>1503</v>
      </c>
      <c r="G818" s="73"/>
      <c r="H818" s="76" t="s">
        <v>1504</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2" x14ac:dyDescent="0.25">
      <c r="A819" s="45"/>
      <c r="B819" s="54"/>
      <c r="C819" s="47">
        <f t="shared" ref="C819:C853" si="138">INT($C$29)+2</f>
        <v>3</v>
      </c>
      <c r="D819" s="73"/>
      <c r="E819" s="70" t="s">
        <v>994</v>
      </c>
      <c r="F819" s="70" t="s">
        <v>1505</v>
      </c>
      <c r="G819" s="73"/>
      <c r="H819" s="76" t="s">
        <v>1506</v>
      </c>
      <c r="I819" s="96" t="s">
        <v>510</v>
      </c>
      <c r="J819" s="96"/>
      <c r="K819" s="76"/>
      <c r="L819" s="76"/>
      <c r="M819" s="76"/>
      <c r="N819" s="76"/>
      <c r="O819" s="76"/>
      <c r="P819" s="76"/>
      <c r="Q819" s="76"/>
      <c r="R819" s="76"/>
      <c r="S819" s="76"/>
      <c r="T819" s="76"/>
      <c r="U819" s="76">
        <v>0</v>
      </c>
      <c r="V819" s="76">
        <v>0</v>
      </c>
      <c r="W819" s="76">
        <v>0</v>
      </c>
      <c r="X819" s="76">
        <v>0</v>
      </c>
      <c r="Y819" s="76">
        <v>0</v>
      </c>
      <c r="Z819" s="76">
        <v>0</v>
      </c>
      <c r="AA819" s="76">
        <v>0</v>
      </c>
      <c r="AB819" s="76">
        <v>0</v>
      </c>
      <c r="AC819" s="76"/>
      <c r="AD819" s="264" t="s">
        <v>1507</v>
      </c>
      <c r="AE819" s="76"/>
      <c r="AF819" s="76">
        <v>1</v>
      </c>
      <c r="AG819" s="76">
        <v>1</v>
      </c>
      <c r="AH819" s="73"/>
      <c r="AI819" s="57"/>
      <c r="AJ819" s="45"/>
      <c r="AK819" s="45"/>
      <c r="AL819" s="45"/>
    </row>
    <row r="820" spans="1:38" outlineLevel="2" x14ac:dyDescent="0.25">
      <c r="A820" s="45"/>
      <c r="B820" s="54"/>
      <c r="C820" s="47">
        <f t="shared" si="138"/>
        <v>3</v>
      </c>
      <c r="D820" s="73"/>
      <c r="E820" s="70"/>
      <c r="F820" s="70" t="s">
        <v>1508</v>
      </c>
      <c r="G820" s="73"/>
      <c r="H820" s="76" t="s">
        <v>1509</v>
      </c>
      <c r="I820" s="96" t="s">
        <v>510</v>
      </c>
      <c r="J820" s="96"/>
      <c r="K820" s="76"/>
      <c r="L820" s="76"/>
      <c r="M820" s="97">
        <v>0</v>
      </c>
      <c r="N820" s="97">
        <v>0</v>
      </c>
      <c r="O820" s="97">
        <v>0</v>
      </c>
      <c r="P820" s="97">
        <v>0</v>
      </c>
      <c r="Q820" s="76"/>
      <c r="R820" s="76"/>
      <c r="S820" s="97" t="s">
        <v>1510</v>
      </c>
      <c r="T820" s="76"/>
      <c r="U820" s="97">
        <f>0.23/2</f>
        <v>0.115</v>
      </c>
      <c r="V820" s="97">
        <f>0.23/2</f>
        <v>0.115</v>
      </c>
      <c r="W820" s="97">
        <f>0.23/2</f>
        <v>0.115</v>
      </c>
      <c r="X820" s="97">
        <f t="shared" ref="X820:AC820" si="139">0.34/2</f>
        <v>0.17</v>
      </c>
      <c r="Y820" s="97">
        <f t="shared" si="139"/>
        <v>0.17</v>
      </c>
      <c r="Z820" s="97">
        <f t="shared" si="139"/>
        <v>0.17</v>
      </c>
      <c r="AA820" s="97">
        <f t="shared" si="139"/>
        <v>0.17</v>
      </c>
      <c r="AB820" s="97">
        <f t="shared" si="139"/>
        <v>0.17</v>
      </c>
      <c r="AC820" s="97">
        <f t="shared" si="139"/>
        <v>0.17</v>
      </c>
      <c r="AD820" s="97" t="s">
        <v>2603</v>
      </c>
      <c r="AE820" s="76"/>
      <c r="AF820" s="97">
        <v>1</v>
      </c>
      <c r="AG820" s="97">
        <v>1</v>
      </c>
      <c r="AH820" s="73"/>
      <c r="AI820" s="57"/>
      <c r="AJ820" s="45"/>
      <c r="AK820" s="45"/>
      <c r="AL820" s="45"/>
    </row>
    <row r="821" spans="1:38" outlineLevel="2" x14ac:dyDescent="0.25">
      <c r="A821" s="45"/>
      <c r="B821" s="54"/>
      <c r="C821" s="47">
        <f t="shared" si="138"/>
        <v>3</v>
      </c>
      <c r="D821" s="73"/>
      <c r="E821" s="70"/>
      <c r="F821" s="70" t="s">
        <v>1512</v>
      </c>
      <c r="G821" s="73"/>
      <c r="H821" s="76" t="s">
        <v>1513</v>
      </c>
      <c r="I821" s="96" t="s">
        <v>510</v>
      </c>
      <c r="J821" s="96"/>
      <c r="K821" s="76"/>
      <c r="L821" s="76"/>
      <c r="M821" s="76"/>
      <c r="N821" s="76"/>
      <c r="O821" s="76"/>
      <c r="P821" s="76"/>
      <c r="Q821" s="76"/>
      <c r="R821" s="76"/>
      <c r="S821" s="76"/>
      <c r="T821" s="76"/>
      <c r="U821" s="97">
        <f t="shared" ref="U821:W822" si="140">0.39/2</f>
        <v>0.19500000000000001</v>
      </c>
      <c r="V821" s="97">
        <f t="shared" si="140"/>
        <v>0.19500000000000001</v>
      </c>
      <c r="W821" s="97">
        <f t="shared" si="140"/>
        <v>0.19500000000000001</v>
      </c>
      <c r="X821" s="97">
        <f>0.64/2</f>
        <v>0.32</v>
      </c>
      <c r="Y821" s="97">
        <f t="shared" ref="Y821:AC822" si="141">0.64/2</f>
        <v>0.32</v>
      </c>
      <c r="Z821" s="97">
        <f t="shared" si="141"/>
        <v>0.32</v>
      </c>
      <c r="AA821" s="97">
        <f t="shared" si="141"/>
        <v>0.32</v>
      </c>
      <c r="AB821" s="97">
        <f t="shared" si="141"/>
        <v>0.32</v>
      </c>
      <c r="AC821" s="97">
        <f t="shared" si="141"/>
        <v>0.32</v>
      </c>
      <c r="AD821" s="97" t="s">
        <v>1511</v>
      </c>
      <c r="AE821" s="76"/>
      <c r="AF821" s="97">
        <v>1</v>
      </c>
      <c r="AG821" s="97">
        <v>1</v>
      </c>
      <c r="AH821" s="73"/>
      <c r="AI821" s="57"/>
      <c r="AJ821" s="45"/>
      <c r="AK821" s="45"/>
      <c r="AL821" s="45"/>
    </row>
    <row r="822" spans="1:38" outlineLevel="2" x14ac:dyDescent="0.25">
      <c r="A822" s="45"/>
      <c r="B822" s="54"/>
      <c r="C822" s="47">
        <f t="shared" si="138"/>
        <v>3</v>
      </c>
      <c r="D822" s="73"/>
      <c r="E822" s="70"/>
      <c r="F822" s="70" t="s">
        <v>1514</v>
      </c>
      <c r="G822" s="73"/>
      <c r="H822" s="76" t="s">
        <v>1515</v>
      </c>
      <c r="I822" s="96" t="s">
        <v>510</v>
      </c>
      <c r="J822" s="96"/>
      <c r="K822" s="76"/>
      <c r="L822" s="76"/>
      <c r="M822" s="76"/>
      <c r="N822" s="76"/>
      <c r="O822" s="76"/>
      <c r="P822" s="76"/>
      <c r="Q822" s="76"/>
      <c r="R822" s="76"/>
      <c r="S822" s="76"/>
      <c r="T822" s="76"/>
      <c r="U822" s="97">
        <f t="shared" si="140"/>
        <v>0.19500000000000001</v>
      </c>
      <c r="V822" s="97">
        <f t="shared" si="140"/>
        <v>0.19500000000000001</v>
      </c>
      <c r="W822" s="97">
        <f t="shared" si="140"/>
        <v>0.19500000000000001</v>
      </c>
      <c r="X822" s="97">
        <f>0.64/2</f>
        <v>0.32</v>
      </c>
      <c r="Y822" s="97">
        <f t="shared" si="141"/>
        <v>0.32</v>
      </c>
      <c r="Z822" s="97">
        <f t="shared" si="141"/>
        <v>0.32</v>
      </c>
      <c r="AA822" s="97">
        <f t="shared" si="141"/>
        <v>0.32</v>
      </c>
      <c r="AB822" s="97">
        <f t="shared" si="141"/>
        <v>0.32</v>
      </c>
      <c r="AC822" s="97">
        <f t="shared" si="141"/>
        <v>0.32</v>
      </c>
      <c r="AD822" s="97" t="s">
        <v>1033</v>
      </c>
      <c r="AE822" s="76"/>
      <c r="AF822" s="97">
        <v>1</v>
      </c>
      <c r="AG822" s="97">
        <v>1</v>
      </c>
      <c r="AH822" s="73"/>
      <c r="AI822" s="57"/>
      <c r="AJ822" s="45"/>
      <c r="AK822" s="45"/>
      <c r="AL822" s="45"/>
    </row>
    <row r="823" spans="1:38" outlineLevel="2" x14ac:dyDescent="0.25">
      <c r="A823" s="45"/>
      <c r="B823" s="54"/>
      <c r="C823" s="47">
        <f t="shared" si="138"/>
        <v>3</v>
      </c>
      <c r="D823" s="73"/>
      <c r="E823" s="70" t="s">
        <v>1516</v>
      </c>
      <c r="F823" s="70" t="s">
        <v>1517</v>
      </c>
      <c r="G823" s="73"/>
      <c r="H823" s="76" t="s">
        <v>1518</v>
      </c>
      <c r="I823" s="96" t="s">
        <v>510</v>
      </c>
      <c r="J823" s="96"/>
      <c r="K823" s="76"/>
      <c r="L823" s="76"/>
      <c r="M823" s="76"/>
      <c r="N823" s="76"/>
      <c r="O823" s="76"/>
      <c r="P823" s="76"/>
      <c r="Q823" s="76"/>
      <c r="R823" s="76"/>
      <c r="S823" s="76"/>
      <c r="T823" s="76"/>
      <c r="U823" s="76">
        <v>-1</v>
      </c>
      <c r="V823" s="76">
        <v>-1</v>
      </c>
      <c r="W823" s="76">
        <v>-1</v>
      </c>
      <c r="X823" s="76">
        <v>-1</v>
      </c>
      <c r="Y823" s="76">
        <v>-1</v>
      </c>
      <c r="Z823" s="76">
        <v>-1</v>
      </c>
      <c r="AA823" s="76">
        <v>-1</v>
      </c>
      <c r="AB823" s="76">
        <v>-1</v>
      </c>
      <c r="AC823" s="76"/>
      <c r="AD823" s="264" t="s">
        <v>1507</v>
      </c>
      <c r="AE823" s="76"/>
      <c r="AF823" s="76">
        <v>1</v>
      </c>
      <c r="AG823" s="76">
        <v>1</v>
      </c>
      <c r="AH823" s="73"/>
      <c r="AI823" s="57"/>
      <c r="AJ823" s="45"/>
      <c r="AK823" s="45"/>
      <c r="AL823" s="45"/>
    </row>
    <row r="824" spans="1:38" outlineLevel="2" x14ac:dyDescent="0.25">
      <c r="A824" s="45"/>
      <c r="B824" s="54"/>
      <c r="C824" s="47">
        <f t="shared" si="138"/>
        <v>3</v>
      </c>
      <c r="D824" s="73"/>
      <c r="E824" s="70"/>
      <c r="F824" s="70" t="s">
        <v>1519</v>
      </c>
      <c r="G824" s="73"/>
      <c r="H824" s="76" t="s">
        <v>1520</v>
      </c>
      <c r="I824" s="96" t="s">
        <v>510</v>
      </c>
      <c r="J824" s="96"/>
      <c r="K824" s="76"/>
      <c r="L824" s="76"/>
      <c r="M824" s="97">
        <v>0.5</v>
      </c>
      <c r="N824" s="97">
        <v>0.5</v>
      </c>
      <c r="O824" s="97">
        <v>0.5</v>
      </c>
      <c r="P824" s="97">
        <v>0.5</v>
      </c>
      <c r="Q824" s="76"/>
      <c r="R824" s="76"/>
      <c r="S824" s="97" t="s">
        <v>1521</v>
      </c>
      <c r="T824" s="76"/>
      <c r="U824" s="97">
        <v>-0.53</v>
      </c>
      <c r="V824" s="97">
        <v>-0.53</v>
      </c>
      <c r="W824" s="97">
        <v>-0.62</v>
      </c>
      <c r="X824" s="97">
        <v>-1.8049999999999999</v>
      </c>
      <c r="Y824" s="97">
        <v>-1.8049999999999999</v>
      </c>
      <c r="Z824" s="97">
        <v>-1.8049999999999999</v>
      </c>
      <c r="AA824" s="97">
        <v>-1.8049999999999999</v>
      </c>
      <c r="AB824" s="97">
        <v>-1.8049999999999999</v>
      </c>
      <c r="AC824" s="76"/>
      <c r="AD824" s="97" t="s">
        <v>1526</v>
      </c>
      <c r="AE824" s="76"/>
      <c r="AF824" s="97">
        <v>1</v>
      </c>
      <c r="AG824" s="97">
        <v>1</v>
      </c>
      <c r="AH824" s="73"/>
      <c r="AI824" s="57"/>
      <c r="AJ824" s="45"/>
      <c r="AK824" s="45"/>
      <c r="AL824" s="45"/>
    </row>
    <row r="825" spans="1:38" outlineLevel="2" x14ac:dyDescent="0.25">
      <c r="A825" s="45"/>
      <c r="B825" s="54"/>
      <c r="C825" s="47">
        <f t="shared" si="138"/>
        <v>3</v>
      </c>
      <c r="D825" s="73"/>
      <c r="E825" s="70"/>
      <c r="F825" s="70" t="s">
        <v>1522</v>
      </c>
      <c r="G825" s="73"/>
      <c r="H825" s="76" t="s">
        <v>1523</v>
      </c>
      <c r="I825" s="96" t="s">
        <v>510</v>
      </c>
      <c r="J825" s="96"/>
      <c r="K825" s="76"/>
      <c r="L825" s="76"/>
      <c r="M825" s="76"/>
      <c r="N825" s="76"/>
      <c r="O825" s="76"/>
      <c r="P825" s="76"/>
      <c r="Q825" s="76"/>
      <c r="R825" s="76"/>
      <c r="S825" s="76"/>
      <c r="T825" s="76"/>
      <c r="U825" s="97">
        <v>-0.03</v>
      </c>
      <c r="V825" s="97">
        <v>-0.03</v>
      </c>
      <c r="W825" s="97">
        <f>0.22-0.15333-0.0943558638870769-0.0167557005297176</f>
        <v>-4.4441564416794491E-2</v>
      </c>
      <c r="X825" s="97">
        <v>-2.6150000000000002</v>
      </c>
      <c r="Y825" s="97">
        <v>-2.6150000000000002</v>
      </c>
      <c r="Z825" s="97">
        <v>-2.6150000000000002</v>
      </c>
      <c r="AA825" s="97">
        <v>-2.6150000000000002</v>
      </c>
      <c r="AB825" s="97">
        <v>-2.6150000000000002</v>
      </c>
      <c r="AC825" s="76"/>
      <c r="AD825" s="97" t="s">
        <v>1526</v>
      </c>
      <c r="AE825" s="76"/>
      <c r="AF825" s="97">
        <v>1</v>
      </c>
      <c r="AG825" s="97">
        <v>1</v>
      </c>
      <c r="AH825" s="73"/>
      <c r="AI825" s="57"/>
      <c r="AJ825" s="45"/>
      <c r="AK825" s="45"/>
      <c r="AL825" s="45"/>
    </row>
    <row r="826" spans="1:38" outlineLevel="2" x14ac:dyDescent="0.25">
      <c r="A826" s="45"/>
      <c r="B826" s="54"/>
      <c r="C826" s="47">
        <f t="shared" si="138"/>
        <v>3</v>
      </c>
      <c r="D826" s="73"/>
      <c r="E826" s="70"/>
      <c r="F826" s="70" t="s">
        <v>1524</v>
      </c>
      <c r="G826" s="73"/>
      <c r="H826" s="76" t="s">
        <v>1525</v>
      </c>
      <c r="I826" s="96" t="s">
        <v>510</v>
      </c>
      <c r="J826" s="96"/>
      <c r="K826" s="76"/>
      <c r="L826" s="76"/>
      <c r="M826" s="76"/>
      <c r="N826" s="76"/>
      <c r="O826" s="76"/>
      <c r="P826" s="76"/>
      <c r="Q826" s="76"/>
      <c r="R826" s="76"/>
      <c r="S826" s="76"/>
      <c r="T826" s="76"/>
      <c r="U826" s="97">
        <v>3.6549999999999998</v>
      </c>
      <c r="V826" s="97">
        <v>3.6549999999999998</v>
      </c>
      <c r="W826" s="97">
        <v>3.6549999999999998</v>
      </c>
      <c r="X826" s="97">
        <v>1.4500000000000002</v>
      </c>
      <c r="Y826" s="97">
        <v>1.4500000000000002</v>
      </c>
      <c r="Z826" s="97">
        <v>1.4500000000000002</v>
      </c>
      <c r="AA826" s="97">
        <v>1.4500000000000002</v>
      </c>
      <c r="AB826" s="97">
        <v>1.4500000000000002</v>
      </c>
      <c r="AC826" s="76"/>
      <c r="AD826" s="97" t="s">
        <v>1526</v>
      </c>
      <c r="AE826" s="76"/>
      <c r="AF826" s="97">
        <v>1</v>
      </c>
      <c r="AG826" s="97">
        <v>1</v>
      </c>
      <c r="AH826" s="73"/>
      <c r="AI826" s="57"/>
      <c r="AJ826" s="45"/>
      <c r="AK826" s="45"/>
      <c r="AL826" s="45"/>
    </row>
    <row r="827" spans="1:38" outlineLevel="2" x14ac:dyDescent="0.25">
      <c r="A827" s="45"/>
      <c r="B827" s="54"/>
      <c r="C827" s="47">
        <f t="shared" si="138"/>
        <v>3</v>
      </c>
      <c r="D827" s="73"/>
      <c r="E827" s="70" t="s">
        <v>1527</v>
      </c>
      <c r="F827" s="70" t="s">
        <v>1528</v>
      </c>
      <c r="G827" s="73"/>
      <c r="H827" s="76" t="s">
        <v>1529</v>
      </c>
      <c r="I827" s="96" t="s">
        <v>510</v>
      </c>
      <c r="J827" s="96"/>
      <c r="K827" s="76"/>
      <c r="L827" s="76"/>
      <c r="M827" s="76"/>
      <c r="N827" s="76"/>
      <c r="O827" s="76"/>
      <c r="P827" s="76"/>
      <c r="Q827" s="76"/>
      <c r="R827" s="76"/>
      <c r="S827" s="76"/>
      <c r="T827" s="76"/>
      <c r="U827" s="76">
        <v>-0.99</v>
      </c>
      <c r="V827" s="76">
        <v>-0.99</v>
      </c>
      <c r="W827" s="76">
        <v>-0.99</v>
      </c>
      <c r="X827" s="76">
        <v>-0.99</v>
      </c>
      <c r="Y827" s="76">
        <v>-0.99</v>
      </c>
      <c r="Z827" s="76">
        <v>-0.99</v>
      </c>
      <c r="AA827" s="76">
        <v>-0.99</v>
      </c>
      <c r="AB827" s="76">
        <v>-0.99</v>
      </c>
      <c r="AC827" s="76"/>
      <c r="AD827" s="264" t="s">
        <v>1507</v>
      </c>
      <c r="AE827" s="76"/>
      <c r="AF827" s="76">
        <v>1</v>
      </c>
      <c r="AG827" s="76">
        <v>1</v>
      </c>
      <c r="AH827" s="73"/>
      <c r="AI827" s="57"/>
      <c r="AJ827" s="45"/>
      <c r="AK827" s="45"/>
      <c r="AL827" s="45"/>
    </row>
    <row r="828" spans="1:38" outlineLevel="2" x14ac:dyDescent="0.25">
      <c r="A828" s="45"/>
      <c r="B828" s="54"/>
      <c r="C828" s="47">
        <f t="shared" si="138"/>
        <v>3</v>
      </c>
      <c r="D828" s="73"/>
      <c r="E828" s="70"/>
      <c r="F828" s="70" t="s">
        <v>1530</v>
      </c>
      <c r="G828" s="73"/>
      <c r="H828" s="76" t="s">
        <v>1520</v>
      </c>
      <c r="I828" s="96" t="s">
        <v>510</v>
      </c>
      <c r="J828" s="96"/>
      <c r="K828" s="76"/>
      <c r="L828" s="76"/>
      <c r="M828" s="97">
        <v>1</v>
      </c>
      <c r="N828" s="97">
        <v>1</v>
      </c>
      <c r="O828" s="97">
        <v>1</v>
      </c>
      <c r="P828" s="97">
        <v>1</v>
      </c>
      <c r="Q828" s="76"/>
      <c r="R828" s="76"/>
      <c r="S828" s="97" t="s">
        <v>1521</v>
      </c>
      <c r="T828" s="76"/>
      <c r="U828" s="97">
        <v>1.81</v>
      </c>
      <c r="V828" s="97">
        <v>1.81</v>
      </c>
      <c r="W828" s="97">
        <f>1.5-0.15-0.0628337657168588</f>
        <v>1.2871662342831414</v>
      </c>
      <c r="X828" s="97">
        <v>3.3149999999999999</v>
      </c>
      <c r="Y828" s="97">
        <v>3.3149999999999999</v>
      </c>
      <c r="Z828" s="97">
        <v>3.3149999999999999</v>
      </c>
      <c r="AA828" s="97">
        <v>3.3149999999999999</v>
      </c>
      <c r="AB828" s="97">
        <v>3.3149999999999999</v>
      </c>
      <c r="AC828" s="76"/>
      <c r="AD828" s="97" t="s">
        <v>1526</v>
      </c>
      <c r="AE828" s="76"/>
      <c r="AF828" s="97">
        <v>1</v>
      </c>
      <c r="AG828" s="97">
        <v>1</v>
      </c>
      <c r="AH828" s="73"/>
      <c r="AI828" s="57"/>
      <c r="AJ828" s="45"/>
      <c r="AK828" s="45"/>
      <c r="AL828" s="45"/>
    </row>
    <row r="829" spans="1:38" outlineLevel="2" x14ac:dyDescent="0.25">
      <c r="A829" s="45"/>
      <c r="B829" s="54"/>
      <c r="C829" s="47">
        <f t="shared" si="138"/>
        <v>3</v>
      </c>
      <c r="D829" s="73"/>
      <c r="E829" s="70"/>
      <c r="F829" s="70" t="s">
        <v>1531</v>
      </c>
      <c r="G829" s="73"/>
      <c r="H829" s="76" t="s">
        <v>1523</v>
      </c>
      <c r="I829" s="96" t="s">
        <v>510</v>
      </c>
      <c r="J829" s="96"/>
      <c r="K829" s="76"/>
      <c r="L829" s="76"/>
      <c r="M829" s="76"/>
      <c r="N829" s="76"/>
      <c r="O829" s="76"/>
      <c r="P829" s="76"/>
      <c r="Q829" s="76"/>
      <c r="R829" s="76"/>
      <c r="S829" s="76"/>
      <c r="T829" s="76"/>
      <c r="U829" s="97">
        <v>2.66</v>
      </c>
      <c r="V829" s="97">
        <v>2.66</v>
      </c>
      <c r="W829" s="97">
        <f>2.41-0.16-0.0943558638870769-0.0167557005297176</f>
        <v>2.1388884355832056</v>
      </c>
      <c r="X829" s="97">
        <v>4.4850000000000003</v>
      </c>
      <c r="Y829" s="97">
        <v>4.4850000000000003</v>
      </c>
      <c r="Z829" s="97">
        <v>4.4850000000000003</v>
      </c>
      <c r="AA829" s="97">
        <v>4.4850000000000003</v>
      </c>
      <c r="AB829" s="97">
        <v>4.4850000000000003</v>
      </c>
      <c r="AC829" s="76"/>
      <c r="AD829" s="97" t="s">
        <v>1526</v>
      </c>
      <c r="AE829" s="76"/>
      <c r="AF829" s="97">
        <v>1</v>
      </c>
      <c r="AG829" s="97">
        <v>1</v>
      </c>
      <c r="AH829" s="73"/>
      <c r="AI829" s="57"/>
      <c r="AJ829" s="45"/>
      <c r="AK829" s="45"/>
      <c r="AL829" s="45"/>
    </row>
    <row r="830" spans="1:38" outlineLevel="2" x14ac:dyDescent="0.25">
      <c r="A830" s="45"/>
      <c r="B830" s="54"/>
      <c r="C830" s="47">
        <f t="shared" si="138"/>
        <v>3</v>
      </c>
      <c r="D830" s="73"/>
      <c r="E830" s="70"/>
      <c r="F830" s="70" t="s">
        <v>1532</v>
      </c>
      <c r="G830" s="73"/>
      <c r="H830" s="76" t="s">
        <v>1525</v>
      </c>
      <c r="I830" s="96" t="s">
        <v>510</v>
      </c>
      <c r="J830" s="96"/>
      <c r="K830" s="76"/>
      <c r="L830" s="76"/>
      <c r="M830" s="76"/>
      <c r="N830" s="76"/>
      <c r="O830" s="76"/>
      <c r="P830" s="76"/>
      <c r="Q830" s="76"/>
      <c r="R830" s="76"/>
      <c r="S830" s="76"/>
      <c r="T830" s="76"/>
      <c r="U830" s="97">
        <v>6.3449999999999998</v>
      </c>
      <c r="V830" s="97">
        <v>6.3449999999999998</v>
      </c>
      <c r="W830" s="97">
        <v>10</v>
      </c>
      <c r="X830" s="97">
        <v>8.5500000000000007</v>
      </c>
      <c r="Y830" s="97">
        <v>8.5500000000000007</v>
      </c>
      <c r="Z830" s="97">
        <v>8.5500000000000007</v>
      </c>
      <c r="AA830" s="97">
        <v>8.5500000000000007</v>
      </c>
      <c r="AB830" s="97">
        <v>8.5500000000000007</v>
      </c>
      <c r="AC830" s="76"/>
      <c r="AD830" s="97" t="s">
        <v>1526</v>
      </c>
      <c r="AE830" s="76"/>
      <c r="AF830" s="97">
        <v>1</v>
      </c>
      <c r="AG830" s="97">
        <v>1</v>
      </c>
      <c r="AH830" s="73"/>
      <c r="AI830" s="57"/>
      <c r="AJ830" s="45"/>
      <c r="AK830" s="45"/>
      <c r="AL830" s="45"/>
    </row>
    <row r="831" spans="1:38" outlineLevel="2" x14ac:dyDescent="0.25">
      <c r="A831" s="45"/>
      <c r="B831" s="54"/>
      <c r="C831" s="47">
        <f t="shared" si="138"/>
        <v>3</v>
      </c>
      <c r="D831" s="73"/>
      <c r="E831" s="70" t="s">
        <v>1533</v>
      </c>
      <c r="F831" s="70" t="s">
        <v>1534</v>
      </c>
      <c r="G831" s="73"/>
      <c r="H831" s="76" t="s">
        <v>1535</v>
      </c>
      <c r="I831" s="96"/>
      <c r="J831" s="96"/>
      <c r="K831" s="76"/>
      <c r="L831" s="76"/>
      <c r="M831" s="76"/>
      <c r="N831" s="76"/>
      <c r="O831" s="76"/>
      <c r="P831" s="76"/>
      <c r="Q831" s="76"/>
      <c r="R831" s="76"/>
      <c r="S831" s="76"/>
      <c r="T831" s="76"/>
      <c r="U831" s="76">
        <v>1</v>
      </c>
      <c r="V831" s="76">
        <v>1</v>
      </c>
      <c r="W831" s="76">
        <v>1</v>
      </c>
      <c r="X831" s="76">
        <v>1</v>
      </c>
      <c r="Y831" s="76">
        <v>1</v>
      </c>
      <c r="Z831" s="76">
        <v>1</v>
      </c>
      <c r="AA831" s="76">
        <v>1</v>
      </c>
      <c r="AB831" s="76">
        <v>1</v>
      </c>
      <c r="AC831" s="76"/>
      <c r="AD831" s="264" t="s">
        <v>1536</v>
      </c>
      <c r="AE831" s="76"/>
      <c r="AF831" s="76">
        <v>1</v>
      </c>
      <c r="AG831" s="76">
        <v>1</v>
      </c>
      <c r="AH831" s="73"/>
      <c r="AI831" s="57"/>
      <c r="AJ831" s="45"/>
      <c r="AK831" s="45"/>
      <c r="AL831" s="45"/>
    </row>
    <row r="832" spans="1:38" outlineLevel="2" x14ac:dyDescent="0.25">
      <c r="A832" s="45"/>
      <c r="B832" s="54"/>
      <c r="C832" s="47">
        <f t="shared" si="138"/>
        <v>3</v>
      </c>
      <c r="D832" s="73"/>
      <c r="E832" s="70"/>
      <c r="F832" s="70" t="s">
        <v>1537</v>
      </c>
      <c r="G832" s="73"/>
      <c r="H832" s="76" t="s">
        <v>1538</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c r="AD832" s="264" t="s">
        <v>1536</v>
      </c>
      <c r="AE832" s="76"/>
      <c r="AF832" s="97">
        <v>1</v>
      </c>
      <c r="AG832" s="97">
        <v>1</v>
      </c>
      <c r="AH832" s="73"/>
      <c r="AI832" s="57"/>
      <c r="AJ832" s="45"/>
      <c r="AK832" s="45"/>
      <c r="AL832" s="45"/>
    </row>
    <row r="833" spans="1:38" outlineLevel="2" x14ac:dyDescent="0.25">
      <c r="A833" s="45"/>
      <c r="B833" s="54"/>
      <c r="C833" s="47">
        <f t="shared" si="138"/>
        <v>3</v>
      </c>
      <c r="D833" s="73"/>
      <c r="E833" s="70"/>
      <c r="F833" s="70" t="s">
        <v>1539</v>
      </c>
      <c r="G833" s="73"/>
      <c r="H833" s="76" t="s">
        <v>1540</v>
      </c>
      <c r="I833" s="96" t="s">
        <v>1541</v>
      </c>
      <c r="J833" s="96"/>
      <c r="K833" s="76"/>
      <c r="L833" s="76"/>
      <c r="M833" s="76"/>
      <c r="N833" s="76"/>
      <c r="O833" s="76"/>
      <c r="P833" s="76"/>
      <c r="Q833" s="76"/>
      <c r="R833" s="76"/>
      <c r="S833" s="76"/>
      <c r="T833" s="76"/>
      <c r="U833" s="97">
        <f>0.2-(0.2944/2)</f>
        <v>5.2800000000000014E-2</v>
      </c>
      <c r="V833" s="97">
        <f t="shared" ref="V833:AB834" si="142">0.2-(0.2944/2)</f>
        <v>5.2800000000000014E-2</v>
      </c>
      <c r="W833" s="97">
        <f t="shared" si="142"/>
        <v>5.2800000000000014E-2</v>
      </c>
      <c r="X833" s="97">
        <f t="shared" si="142"/>
        <v>5.2800000000000014E-2</v>
      </c>
      <c r="Y833" s="97">
        <f t="shared" si="142"/>
        <v>5.2800000000000014E-2</v>
      </c>
      <c r="Z833" s="97">
        <f t="shared" si="142"/>
        <v>5.2800000000000014E-2</v>
      </c>
      <c r="AA833" s="97">
        <f t="shared" si="142"/>
        <v>5.2800000000000014E-2</v>
      </c>
      <c r="AB833" s="97">
        <f t="shared" si="142"/>
        <v>5.2800000000000014E-2</v>
      </c>
      <c r="AC833" s="76"/>
      <c r="AD833" s="97" t="s">
        <v>1542</v>
      </c>
      <c r="AE833" s="76"/>
      <c r="AF833" s="97">
        <v>1</v>
      </c>
      <c r="AG833" s="97">
        <v>1</v>
      </c>
      <c r="AH833" s="73"/>
      <c r="AI833" s="57"/>
      <c r="AJ833" s="45"/>
      <c r="AK833" s="45"/>
      <c r="AL833" s="45"/>
    </row>
    <row r="834" spans="1:38" outlineLevel="2" x14ac:dyDescent="0.25">
      <c r="A834" s="45"/>
      <c r="B834" s="54"/>
      <c r="C834" s="47">
        <f t="shared" si="138"/>
        <v>3</v>
      </c>
      <c r="D834" s="73"/>
      <c r="E834" s="70"/>
      <c r="F834" s="70" t="s">
        <v>1543</v>
      </c>
      <c r="G834" s="73"/>
      <c r="H834" s="76" t="s">
        <v>1544</v>
      </c>
      <c r="I834" s="96" t="s">
        <v>1541</v>
      </c>
      <c r="J834" s="96"/>
      <c r="K834" s="76"/>
      <c r="L834" s="76"/>
      <c r="M834" s="76"/>
      <c r="N834" s="76"/>
      <c r="O834" s="76"/>
      <c r="P834" s="76"/>
      <c r="Q834" s="76"/>
      <c r="R834" s="76"/>
      <c r="S834" s="76"/>
      <c r="T834" s="76"/>
      <c r="U834" s="97">
        <f>0.2-(0.2944/2)</f>
        <v>5.2800000000000014E-2</v>
      </c>
      <c r="V834" s="97">
        <f t="shared" si="142"/>
        <v>5.2800000000000014E-2</v>
      </c>
      <c r="W834" s="97">
        <f t="shared" si="142"/>
        <v>5.2800000000000014E-2</v>
      </c>
      <c r="X834" s="97">
        <f t="shared" si="142"/>
        <v>5.2800000000000014E-2</v>
      </c>
      <c r="Y834" s="97">
        <f t="shared" si="142"/>
        <v>5.2800000000000014E-2</v>
      </c>
      <c r="Z834" s="97">
        <f t="shared" si="142"/>
        <v>5.2800000000000014E-2</v>
      </c>
      <c r="AA834" s="97">
        <f t="shared" si="142"/>
        <v>5.2800000000000014E-2</v>
      </c>
      <c r="AB834" s="97">
        <f t="shared" si="142"/>
        <v>5.2800000000000014E-2</v>
      </c>
      <c r="AC834" s="76"/>
      <c r="AD834" s="97" t="s">
        <v>1545</v>
      </c>
      <c r="AE834" s="76"/>
      <c r="AF834" s="97">
        <v>1</v>
      </c>
      <c r="AG834" s="97">
        <v>1</v>
      </c>
      <c r="AH834" s="73"/>
      <c r="AI834" s="57"/>
      <c r="AJ834" s="45"/>
      <c r="AK834" s="45"/>
      <c r="AL834" s="45"/>
    </row>
    <row r="835" spans="1:38" outlineLevel="2" x14ac:dyDescent="0.25">
      <c r="A835" s="45"/>
      <c r="B835" s="54"/>
      <c r="C835" s="47">
        <f t="shared" si="138"/>
        <v>3</v>
      </c>
      <c r="D835" s="73"/>
      <c r="E835" s="70" t="s">
        <v>1546</v>
      </c>
      <c r="F835" s="70" t="s">
        <v>1547</v>
      </c>
      <c r="G835" s="73"/>
      <c r="H835" s="76" t="s">
        <v>1548</v>
      </c>
      <c r="I835" s="96"/>
      <c r="J835" s="96"/>
      <c r="K835" s="76"/>
      <c r="L835" s="76"/>
      <c r="M835" s="76"/>
      <c r="N835" s="76"/>
      <c r="O835" s="76"/>
      <c r="P835" s="76"/>
      <c r="Q835" s="76"/>
      <c r="R835" s="76"/>
      <c r="S835" s="76"/>
      <c r="T835" s="76"/>
      <c r="U835" s="76">
        <v>1.1000000000000001</v>
      </c>
      <c r="V835" s="76">
        <v>1.1000000000000001</v>
      </c>
      <c r="W835" s="76">
        <v>1.1000000000000001</v>
      </c>
      <c r="X835" s="76">
        <v>1.1000000000000001</v>
      </c>
      <c r="Y835" s="76">
        <v>1.1000000000000001</v>
      </c>
      <c r="Z835" s="76">
        <v>1.1000000000000001</v>
      </c>
      <c r="AA835" s="76">
        <v>1.1000000000000001</v>
      </c>
      <c r="AB835" s="76">
        <v>1.1000000000000001</v>
      </c>
      <c r="AC835" s="76"/>
      <c r="AD835" s="264" t="s">
        <v>1536</v>
      </c>
      <c r="AE835" s="76"/>
      <c r="AF835" s="76">
        <v>1</v>
      </c>
      <c r="AG835" s="76">
        <v>1</v>
      </c>
      <c r="AH835" s="73"/>
      <c r="AI835" s="57"/>
      <c r="AJ835" s="45"/>
      <c r="AK835" s="45"/>
      <c r="AL835" s="45"/>
    </row>
    <row r="836" spans="1:38" outlineLevel="2" x14ac:dyDescent="0.25">
      <c r="A836" s="45"/>
      <c r="B836" s="54"/>
      <c r="C836" s="47">
        <f t="shared" si="138"/>
        <v>3</v>
      </c>
      <c r="D836" s="73"/>
      <c r="E836" s="70"/>
      <c r="F836" s="70" t="s">
        <v>1549</v>
      </c>
      <c r="G836" s="73"/>
      <c r="H836" s="76" t="s">
        <v>1538</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c r="AD836" s="264" t="s">
        <v>1536</v>
      </c>
      <c r="AE836" s="76"/>
      <c r="AF836" s="97">
        <v>1</v>
      </c>
      <c r="AG836" s="97">
        <v>1</v>
      </c>
      <c r="AH836" s="73"/>
      <c r="AI836" s="57"/>
      <c r="AJ836" s="45"/>
      <c r="AK836" s="45"/>
      <c r="AL836" s="45"/>
    </row>
    <row r="837" spans="1:38" outlineLevel="2" x14ac:dyDescent="0.25">
      <c r="A837" s="45"/>
      <c r="B837" s="54"/>
      <c r="C837" s="47">
        <f t="shared" si="138"/>
        <v>3</v>
      </c>
      <c r="D837" s="73"/>
      <c r="E837" s="70"/>
      <c r="F837" s="70" t="s">
        <v>1550</v>
      </c>
      <c r="G837" s="73"/>
      <c r="H837" s="76" t="s">
        <v>1540</v>
      </c>
      <c r="I837" s="96" t="s">
        <v>1541</v>
      </c>
      <c r="J837" s="96"/>
      <c r="K837" s="76"/>
      <c r="L837" s="76"/>
      <c r="M837" s="76"/>
      <c r="N837" s="76"/>
      <c r="O837" s="76"/>
      <c r="P837" s="76"/>
      <c r="Q837" s="76"/>
      <c r="R837" s="76"/>
      <c r="S837" s="76"/>
      <c r="T837" s="76"/>
      <c r="U837" s="97">
        <f>0.2+(0.2944/2)</f>
        <v>0.34720000000000001</v>
      </c>
      <c r="V837" s="97">
        <f t="shared" ref="V837:AB838" si="143">0.2+(0.2944/2)</f>
        <v>0.34720000000000001</v>
      </c>
      <c r="W837" s="97">
        <f t="shared" si="143"/>
        <v>0.34720000000000001</v>
      </c>
      <c r="X837" s="97">
        <f t="shared" si="143"/>
        <v>0.34720000000000001</v>
      </c>
      <c r="Y837" s="97">
        <f t="shared" si="143"/>
        <v>0.34720000000000001</v>
      </c>
      <c r="Z837" s="97">
        <f t="shared" si="143"/>
        <v>0.34720000000000001</v>
      </c>
      <c r="AA837" s="97">
        <f t="shared" si="143"/>
        <v>0.34720000000000001</v>
      </c>
      <c r="AB837" s="97">
        <f t="shared" si="143"/>
        <v>0.34720000000000001</v>
      </c>
      <c r="AC837" s="76"/>
      <c r="AD837" s="97" t="s">
        <v>2294</v>
      </c>
      <c r="AE837" s="76"/>
      <c r="AF837" s="97">
        <v>1</v>
      </c>
      <c r="AG837" s="97">
        <v>1</v>
      </c>
      <c r="AH837" s="73"/>
      <c r="AI837" s="57"/>
      <c r="AJ837" s="45"/>
      <c r="AK837" s="45"/>
      <c r="AL837" s="45"/>
    </row>
    <row r="838" spans="1:38" outlineLevel="2" x14ac:dyDescent="0.25">
      <c r="A838" s="45"/>
      <c r="B838" s="54"/>
      <c r="C838" s="47">
        <f t="shared" si="138"/>
        <v>3</v>
      </c>
      <c r="D838" s="73"/>
      <c r="E838" s="70"/>
      <c r="F838" s="70" t="s">
        <v>1551</v>
      </c>
      <c r="G838" s="73"/>
      <c r="H838" s="76" t="s">
        <v>1544</v>
      </c>
      <c r="I838" s="96" t="s">
        <v>1541</v>
      </c>
      <c r="J838" s="96"/>
      <c r="K838" s="76"/>
      <c r="L838" s="76"/>
      <c r="M838" s="76"/>
      <c r="N838" s="76"/>
      <c r="O838" s="76"/>
      <c r="P838" s="76"/>
      <c r="Q838" s="76"/>
      <c r="R838" s="76"/>
      <c r="S838" s="76"/>
      <c r="T838" s="76"/>
      <c r="U838" s="97">
        <f>0.2+(0.2944/2)</f>
        <v>0.34720000000000001</v>
      </c>
      <c r="V838" s="97">
        <f t="shared" si="143"/>
        <v>0.34720000000000001</v>
      </c>
      <c r="W838" s="97">
        <f t="shared" si="143"/>
        <v>0.34720000000000001</v>
      </c>
      <c r="X838" s="97">
        <f t="shared" si="143"/>
        <v>0.34720000000000001</v>
      </c>
      <c r="Y838" s="97">
        <f t="shared" si="143"/>
        <v>0.34720000000000001</v>
      </c>
      <c r="Z838" s="97">
        <f t="shared" si="143"/>
        <v>0.34720000000000001</v>
      </c>
      <c r="AA838" s="97">
        <f t="shared" si="143"/>
        <v>0.34720000000000001</v>
      </c>
      <c r="AB838" s="97">
        <f t="shared" si="143"/>
        <v>0.34720000000000001</v>
      </c>
      <c r="AC838" s="76"/>
      <c r="AD838" s="97" t="s">
        <v>2295</v>
      </c>
      <c r="AE838" s="76"/>
      <c r="AF838" s="97">
        <v>1</v>
      </c>
      <c r="AG838" s="97">
        <v>1</v>
      </c>
      <c r="AH838" s="73"/>
      <c r="AI838" s="57"/>
      <c r="AJ838" s="45"/>
      <c r="AK838" s="45"/>
      <c r="AL838" s="45"/>
    </row>
    <row r="839" spans="1:38" outlineLevel="2" x14ac:dyDescent="0.25">
      <c r="A839" s="45"/>
      <c r="B839" s="54"/>
      <c r="C839" s="47">
        <f t="shared" si="138"/>
        <v>3</v>
      </c>
      <c r="D839" s="73"/>
      <c r="E839" s="70" t="s">
        <v>1552</v>
      </c>
      <c r="F839" s="70" t="s">
        <v>1553</v>
      </c>
      <c r="G839" s="73"/>
      <c r="H839" s="76" t="s">
        <v>1554</v>
      </c>
      <c r="I839" s="96" t="s">
        <v>510</v>
      </c>
      <c r="J839" s="96"/>
      <c r="K839" s="76"/>
      <c r="L839" s="76"/>
      <c r="M839" s="76"/>
      <c r="N839" s="76"/>
      <c r="O839" s="76"/>
      <c r="P839" s="76"/>
      <c r="Q839" s="76"/>
      <c r="R839" s="76"/>
      <c r="S839" s="76"/>
      <c r="T839" s="76"/>
      <c r="U839" s="76">
        <v>10</v>
      </c>
      <c r="V839" s="76">
        <v>10</v>
      </c>
      <c r="W839" s="76">
        <v>10</v>
      </c>
      <c r="X839" s="76">
        <v>10</v>
      </c>
      <c r="Y839" s="76">
        <v>10</v>
      </c>
      <c r="Z839" s="76">
        <v>10</v>
      </c>
      <c r="AA839" s="76">
        <v>10</v>
      </c>
      <c r="AB839" s="76">
        <v>10</v>
      </c>
      <c r="AC839" s="76"/>
      <c r="AD839" s="264" t="s">
        <v>1536</v>
      </c>
      <c r="AE839" s="76"/>
      <c r="AF839" s="76">
        <v>1</v>
      </c>
      <c r="AG839" s="76">
        <v>1</v>
      </c>
      <c r="AH839" s="73"/>
      <c r="AI839" s="57"/>
      <c r="AJ839" s="45"/>
      <c r="AK839" s="45"/>
      <c r="AL839" s="45"/>
    </row>
    <row r="840" spans="1:38" outlineLevel="2" x14ac:dyDescent="0.25">
      <c r="A840" s="45"/>
      <c r="B840" s="54"/>
      <c r="C840" s="47">
        <f t="shared" si="138"/>
        <v>3</v>
      </c>
      <c r="D840" s="73"/>
      <c r="E840" s="70"/>
      <c r="F840" s="70" t="s">
        <v>1555</v>
      </c>
      <c r="G840" s="73"/>
      <c r="H840" s="76" t="s">
        <v>1538</v>
      </c>
      <c r="I840" s="96" t="s">
        <v>510</v>
      </c>
      <c r="J840" s="96"/>
      <c r="K840" s="76"/>
      <c r="L840" s="76"/>
      <c r="M840" s="76"/>
      <c r="N840" s="76"/>
      <c r="O840" s="76"/>
      <c r="P840" s="76"/>
      <c r="Q840" s="76"/>
      <c r="R840" s="76"/>
      <c r="S840" s="76"/>
      <c r="T840" s="76"/>
      <c r="U840" s="97">
        <v>1.1000000000000001</v>
      </c>
      <c r="V840" s="97">
        <v>1.1000000000000001</v>
      </c>
      <c r="W840" s="97">
        <v>1.1000000000000001</v>
      </c>
      <c r="X840" s="97">
        <v>1.1000000000000001</v>
      </c>
      <c r="Y840" s="97">
        <v>1.1000000000000001</v>
      </c>
      <c r="Z840" s="97">
        <v>1.1000000000000001</v>
      </c>
      <c r="AA840" s="97">
        <v>1.1000000000000001</v>
      </c>
      <c r="AB840" s="97">
        <v>1.1000000000000001</v>
      </c>
      <c r="AC840" s="76"/>
      <c r="AD840" s="97" t="s">
        <v>1511</v>
      </c>
      <c r="AE840" s="76"/>
      <c r="AF840" s="97">
        <v>1</v>
      </c>
      <c r="AG840" s="97">
        <v>1</v>
      </c>
      <c r="AH840" s="73"/>
      <c r="AI840" s="57"/>
      <c r="AJ840" s="45"/>
      <c r="AK840" s="45"/>
      <c r="AL840" s="45"/>
    </row>
    <row r="841" spans="1:38" outlineLevel="2" x14ac:dyDescent="0.25">
      <c r="A841" s="45"/>
      <c r="B841" s="54"/>
      <c r="C841" s="47">
        <f t="shared" si="138"/>
        <v>3</v>
      </c>
      <c r="D841" s="73"/>
      <c r="E841" s="70"/>
      <c r="F841" s="70" t="s">
        <v>1556</v>
      </c>
      <c r="G841" s="73"/>
      <c r="H841" s="76" t="s">
        <v>1540</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1511</v>
      </c>
      <c r="AE841" s="76"/>
      <c r="AF841" s="97">
        <v>1</v>
      </c>
      <c r="AG841" s="97">
        <v>1</v>
      </c>
      <c r="AH841" s="73"/>
      <c r="AI841" s="57"/>
      <c r="AJ841" s="45"/>
      <c r="AK841" s="45"/>
      <c r="AL841" s="45"/>
    </row>
    <row r="842" spans="1:38" outlineLevel="2" x14ac:dyDescent="0.25">
      <c r="A842" s="45"/>
      <c r="B842" s="54"/>
      <c r="C842" s="47">
        <f t="shared" si="138"/>
        <v>3</v>
      </c>
      <c r="D842" s="73"/>
      <c r="E842" s="70"/>
      <c r="F842" s="70" t="s">
        <v>1557</v>
      </c>
      <c r="G842" s="73"/>
      <c r="H842" s="76" t="s">
        <v>1544</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76"/>
      <c r="AD842" s="97" t="s">
        <v>1511</v>
      </c>
      <c r="AE842" s="76"/>
      <c r="AF842" s="97">
        <v>1</v>
      </c>
      <c r="AG842" s="97">
        <v>1</v>
      </c>
      <c r="AH842" s="73"/>
      <c r="AI842" s="57"/>
      <c r="AJ842" s="45"/>
      <c r="AK842" s="45"/>
      <c r="AL842" s="45"/>
    </row>
    <row r="843" spans="1:38" outlineLevel="2" x14ac:dyDescent="0.25">
      <c r="A843" s="45"/>
      <c r="B843" s="54"/>
      <c r="C843" s="47">
        <f t="shared" si="138"/>
        <v>3</v>
      </c>
      <c r="D843" s="73"/>
      <c r="E843" s="70" t="s">
        <v>1558</v>
      </c>
      <c r="F843" s="70" t="s">
        <v>1559</v>
      </c>
      <c r="G843" s="73"/>
      <c r="H843" s="76" t="s">
        <v>1548</v>
      </c>
      <c r="I843" s="96" t="s">
        <v>510</v>
      </c>
      <c r="J843" s="96"/>
      <c r="K843" s="76"/>
      <c r="L843" s="76"/>
      <c r="M843" s="76"/>
      <c r="N843" s="76"/>
      <c r="O843" s="76"/>
      <c r="P843" s="76"/>
      <c r="Q843" s="76"/>
      <c r="R843" s="76"/>
      <c r="S843" s="76"/>
      <c r="T843" s="76"/>
      <c r="U843" s="76">
        <v>11</v>
      </c>
      <c r="V843" s="76">
        <v>11</v>
      </c>
      <c r="W843" s="76">
        <v>11</v>
      </c>
      <c r="X843" s="76">
        <v>11</v>
      </c>
      <c r="Y843" s="76">
        <v>11</v>
      </c>
      <c r="Z843" s="76">
        <v>11</v>
      </c>
      <c r="AA843" s="76">
        <v>11</v>
      </c>
      <c r="AB843" s="76">
        <v>11</v>
      </c>
      <c r="AC843" s="76"/>
      <c r="AD843" s="264" t="s">
        <v>1536</v>
      </c>
      <c r="AE843" s="76"/>
      <c r="AF843" s="76">
        <v>1</v>
      </c>
      <c r="AG843" s="76">
        <v>1</v>
      </c>
      <c r="AH843" s="73"/>
      <c r="AI843" s="57"/>
      <c r="AJ843" s="45"/>
      <c r="AK843" s="45"/>
      <c r="AL843" s="45"/>
    </row>
    <row r="844" spans="1:38" outlineLevel="2" x14ac:dyDescent="0.25">
      <c r="A844" s="45"/>
      <c r="B844" s="54"/>
      <c r="C844" s="47">
        <f t="shared" si="138"/>
        <v>3</v>
      </c>
      <c r="D844" s="73"/>
      <c r="E844" s="70"/>
      <c r="F844" s="70" t="s">
        <v>1560</v>
      </c>
      <c r="G844" s="73"/>
      <c r="H844" s="76" t="s">
        <v>1538</v>
      </c>
      <c r="I844" s="96" t="s">
        <v>510</v>
      </c>
      <c r="J844" s="96"/>
      <c r="K844" s="76"/>
      <c r="L844" s="76"/>
      <c r="M844" s="76"/>
      <c r="N844" s="76"/>
      <c r="O844" s="76"/>
      <c r="P844" s="76"/>
      <c r="Q844" s="76"/>
      <c r="R844" s="76"/>
      <c r="S844" s="76"/>
      <c r="T844" s="76"/>
      <c r="U844" s="97">
        <v>1.7</v>
      </c>
      <c r="V844" s="97">
        <v>1.7</v>
      </c>
      <c r="W844" s="97">
        <v>1.7</v>
      </c>
      <c r="X844" s="97">
        <v>1.7</v>
      </c>
      <c r="Y844" s="97">
        <v>1.7</v>
      </c>
      <c r="Z844" s="97">
        <v>1.7</v>
      </c>
      <c r="AA844" s="97">
        <v>1.7</v>
      </c>
      <c r="AB844" s="97">
        <v>1.7</v>
      </c>
      <c r="AC844" s="76"/>
      <c r="AD844" s="97" t="s">
        <v>1511</v>
      </c>
      <c r="AE844" s="76"/>
      <c r="AF844" s="97">
        <v>1</v>
      </c>
      <c r="AG844" s="97">
        <v>1</v>
      </c>
      <c r="AH844" s="73"/>
      <c r="AI844" s="57"/>
      <c r="AJ844" s="45"/>
      <c r="AK844" s="45"/>
      <c r="AL844" s="45"/>
    </row>
    <row r="845" spans="1:38" outlineLevel="2" x14ac:dyDescent="0.25">
      <c r="A845" s="45"/>
      <c r="B845" s="54"/>
      <c r="C845" s="47">
        <f t="shared" si="138"/>
        <v>3</v>
      </c>
      <c r="D845" s="73"/>
      <c r="E845" s="70"/>
      <c r="F845" s="70" t="s">
        <v>1561</v>
      </c>
      <c r="G845" s="73"/>
      <c r="H845" s="76" t="s">
        <v>1540</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1511</v>
      </c>
      <c r="AE845" s="76"/>
      <c r="AF845" s="97">
        <v>1</v>
      </c>
      <c r="AG845" s="97">
        <v>1</v>
      </c>
      <c r="AH845" s="73"/>
      <c r="AI845" s="57"/>
      <c r="AJ845" s="45"/>
      <c r="AK845" s="45"/>
      <c r="AL845" s="45"/>
    </row>
    <row r="846" spans="1:38" outlineLevel="2" x14ac:dyDescent="0.25">
      <c r="A846" s="45"/>
      <c r="B846" s="54"/>
      <c r="C846" s="47">
        <f t="shared" si="138"/>
        <v>3</v>
      </c>
      <c r="D846" s="73"/>
      <c r="E846" s="70"/>
      <c r="F846" s="70" t="s">
        <v>1562</v>
      </c>
      <c r="G846" s="73"/>
      <c r="H846" s="76" t="s">
        <v>1544</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76"/>
      <c r="AD846" s="97" t="s">
        <v>1511</v>
      </c>
      <c r="AE846" s="76"/>
      <c r="AF846" s="97">
        <v>1</v>
      </c>
      <c r="AG846" s="97">
        <v>1</v>
      </c>
      <c r="AH846" s="73"/>
      <c r="AI846" s="57"/>
      <c r="AJ846" s="45"/>
      <c r="AK846" s="45"/>
      <c r="AL846" s="45"/>
    </row>
    <row r="847" spans="1:38" outlineLevel="2" x14ac:dyDescent="0.25">
      <c r="A847" s="45"/>
      <c r="B847" s="54"/>
      <c r="C847" s="47">
        <f t="shared" si="138"/>
        <v>3</v>
      </c>
      <c r="D847" s="73"/>
      <c r="E847" s="70"/>
      <c r="F847" s="70" t="s">
        <v>1563</v>
      </c>
      <c r="G847" s="73"/>
      <c r="H847" s="76" t="s">
        <v>1564</v>
      </c>
      <c r="I847" s="96" t="s">
        <v>510</v>
      </c>
      <c r="J847" s="96"/>
      <c r="K847" s="76"/>
      <c r="L847" s="76"/>
      <c r="M847" s="76"/>
      <c r="N847" s="76"/>
      <c r="O847" s="76"/>
      <c r="P847" s="76"/>
      <c r="Q847" s="76"/>
      <c r="R847" s="76"/>
      <c r="S847" s="76"/>
      <c r="T847" s="76"/>
      <c r="U847" s="76">
        <v>0</v>
      </c>
      <c r="V847" s="76">
        <v>0</v>
      </c>
      <c r="W847" s="76">
        <v>0</v>
      </c>
      <c r="X847" s="76"/>
      <c r="Y847" s="76">
        <v>0</v>
      </c>
      <c r="Z847" s="76">
        <v>0</v>
      </c>
      <c r="AA847" s="76">
        <v>0</v>
      </c>
      <c r="AB847" s="76">
        <v>0</v>
      </c>
      <c r="AC847" s="76"/>
      <c r="AD847" s="76"/>
      <c r="AE847" s="76"/>
      <c r="AF847" s="76">
        <v>1</v>
      </c>
      <c r="AG847" s="76">
        <v>1</v>
      </c>
      <c r="AH847" s="73"/>
      <c r="AI847" s="57"/>
      <c r="AJ847" s="45"/>
      <c r="AK847" s="45"/>
      <c r="AL847" s="45"/>
    </row>
    <row r="848" spans="1:38" outlineLevel="2" x14ac:dyDescent="0.25">
      <c r="A848" s="45"/>
      <c r="B848" s="54"/>
      <c r="C848" s="47">
        <f t="shared" si="138"/>
        <v>3</v>
      </c>
      <c r="D848" s="73"/>
      <c r="E848" s="70"/>
      <c r="F848" s="70" t="s">
        <v>1565</v>
      </c>
      <c r="G848" s="73"/>
      <c r="H848" s="76" t="s">
        <v>1566</v>
      </c>
      <c r="I848" s="96" t="s">
        <v>510</v>
      </c>
      <c r="J848" s="96"/>
      <c r="K848" s="76"/>
      <c r="L848" s="76"/>
      <c r="M848" s="76"/>
      <c r="N848" s="76"/>
      <c r="O848" s="76"/>
      <c r="P848" s="76"/>
      <c r="Q848" s="76"/>
      <c r="R848" s="76"/>
      <c r="S848" s="76"/>
      <c r="T848" s="76"/>
      <c r="U848" s="97">
        <v>0</v>
      </c>
      <c r="V848" s="255">
        <f t="shared" ref="V848:W850" si="144">U848</f>
        <v>0</v>
      </c>
      <c r="W848" s="255">
        <f t="shared" si="144"/>
        <v>0</v>
      </c>
      <c r="X848" s="255">
        <f>Y848</f>
        <v>0</v>
      </c>
      <c r="Y848" s="97">
        <v>0</v>
      </c>
      <c r="Z848" s="255">
        <f t="shared" ref="Z848:AB849" si="145">Y848</f>
        <v>0</v>
      </c>
      <c r="AA848" s="255">
        <f t="shared" si="145"/>
        <v>0</v>
      </c>
      <c r="AB848" s="255">
        <f t="shared" si="145"/>
        <v>0</v>
      </c>
      <c r="AC848" s="76"/>
      <c r="AD848" s="97" t="s">
        <v>2599</v>
      </c>
      <c r="AE848" s="76"/>
      <c r="AF848" s="97">
        <v>1</v>
      </c>
      <c r="AG848" s="97">
        <v>1</v>
      </c>
      <c r="AH848" s="73"/>
      <c r="AI848" s="57"/>
      <c r="AJ848" s="45"/>
      <c r="AK848" s="45"/>
      <c r="AL848" s="45"/>
    </row>
    <row r="849" spans="1:38" outlineLevel="2" x14ac:dyDescent="0.25">
      <c r="A849" s="45"/>
      <c r="B849" s="54"/>
      <c r="C849" s="47">
        <f t="shared" si="138"/>
        <v>3</v>
      </c>
      <c r="D849" s="73"/>
      <c r="E849" s="70"/>
      <c r="F849" s="70" t="s">
        <v>1567</v>
      </c>
      <c r="G849" s="73"/>
      <c r="H849" s="76" t="s">
        <v>1568</v>
      </c>
      <c r="I849" s="96" t="s">
        <v>510</v>
      </c>
      <c r="J849" s="96"/>
      <c r="K849" s="76"/>
      <c r="L849" s="76"/>
      <c r="M849" s="76"/>
      <c r="N849" s="76"/>
      <c r="O849" s="76"/>
      <c r="P849" s="76"/>
      <c r="Q849" s="76"/>
      <c r="R849" s="76"/>
      <c r="S849" s="76"/>
      <c r="T849" s="76"/>
      <c r="U849" s="97">
        <v>-0.71226</v>
      </c>
      <c r="V849" s="255">
        <f t="shared" si="144"/>
        <v>-0.71226</v>
      </c>
      <c r="W849" s="255">
        <f t="shared" si="144"/>
        <v>-0.71226</v>
      </c>
      <c r="X849" s="255">
        <f>Y849</f>
        <v>-0.21895000000000001</v>
      </c>
      <c r="Y849" s="97">
        <v>-0.21895000000000001</v>
      </c>
      <c r="Z849" s="255">
        <f t="shared" si="145"/>
        <v>-0.21895000000000001</v>
      </c>
      <c r="AA849" s="255">
        <f t="shared" si="145"/>
        <v>-0.21895000000000001</v>
      </c>
      <c r="AB849" s="255">
        <f t="shared" si="145"/>
        <v>-0.21895000000000001</v>
      </c>
      <c r="AC849" s="76"/>
      <c r="AD849" s="76"/>
      <c r="AE849" s="76"/>
      <c r="AF849" s="97">
        <v>1</v>
      </c>
      <c r="AG849" s="97">
        <v>1</v>
      </c>
      <c r="AH849" s="73"/>
      <c r="AI849" s="57"/>
      <c r="AJ849" s="45"/>
      <c r="AK849" s="45"/>
      <c r="AL849" s="45"/>
    </row>
    <row r="850" spans="1:38" outlineLevel="2" x14ac:dyDescent="0.25">
      <c r="A850" s="45"/>
      <c r="B850" s="54"/>
      <c r="C850" s="47">
        <f t="shared" si="138"/>
        <v>3</v>
      </c>
      <c r="D850" s="73"/>
      <c r="E850" s="70"/>
      <c r="F850" s="70" t="s">
        <v>1569</v>
      </c>
      <c r="G850" s="73"/>
      <c r="H850" s="76" t="s">
        <v>1570</v>
      </c>
      <c r="I850" s="96" t="s">
        <v>510</v>
      </c>
      <c r="J850" s="96"/>
      <c r="K850" s="76"/>
      <c r="L850" s="76"/>
      <c r="M850" s="76"/>
      <c r="N850" s="76"/>
      <c r="O850" s="76"/>
      <c r="P850" s="76"/>
      <c r="Q850" s="76"/>
      <c r="R850" s="76"/>
      <c r="S850" s="76"/>
      <c r="T850" s="76"/>
      <c r="U850" s="97">
        <v>-0.90173999999999999</v>
      </c>
      <c r="V850" s="255">
        <f t="shared" si="144"/>
        <v>-0.90173999999999999</v>
      </c>
      <c r="W850" s="255">
        <f t="shared" si="144"/>
        <v>-0.90173999999999999</v>
      </c>
      <c r="X850" s="255">
        <f>Y850</f>
        <v>-0.37940000000000002</v>
      </c>
      <c r="Y850" s="97">
        <v>-0.37940000000000002</v>
      </c>
      <c r="Z850" s="255">
        <f>Y850</f>
        <v>-0.37940000000000002</v>
      </c>
      <c r="AA850" s="255">
        <f>Z850</f>
        <v>-0.37940000000000002</v>
      </c>
      <c r="AB850" s="255">
        <f>AA850</f>
        <v>-0.37940000000000002</v>
      </c>
      <c r="AC850" s="76"/>
      <c r="AD850" s="76"/>
      <c r="AE850" s="76"/>
      <c r="AF850" s="97">
        <v>1</v>
      </c>
      <c r="AG850" s="97">
        <v>1</v>
      </c>
      <c r="AH850" s="73"/>
      <c r="AI850" s="57"/>
      <c r="AJ850" s="45"/>
      <c r="AK850" s="45"/>
      <c r="AL850" s="45"/>
    </row>
    <row r="851" spans="1:38" outlineLevel="2" x14ac:dyDescent="0.25">
      <c r="A851" s="45"/>
      <c r="B851" s="54"/>
      <c r="C851" s="47">
        <f t="shared" si="138"/>
        <v>3</v>
      </c>
      <c r="D851" s="73"/>
      <c r="E851" s="70"/>
      <c r="F851" s="70" t="s">
        <v>1571</v>
      </c>
      <c r="G851" s="73"/>
      <c r="H851" s="76" t="s">
        <v>2754</v>
      </c>
      <c r="I851" s="96" t="s">
        <v>510</v>
      </c>
      <c r="J851" s="96"/>
      <c r="K851" s="76"/>
      <c r="L851" s="76"/>
      <c r="M851" s="76"/>
      <c r="N851" s="76"/>
      <c r="O851" s="76"/>
      <c r="P851" s="76"/>
      <c r="Q851" s="76"/>
      <c r="R851" s="76"/>
      <c r="S851" s="76"/>
      <c r="T851" s="76"/>
      <c r="U851" s="76">
        <v>0</v>
      </c>
      <c r="V851" s="76">
        <v>0</v>
      </c>
      <c r="W851" s="76">
        <v>0</v>
      </c>
      <c r="X851" s="76"/>
      <c r="Y851" s="76">
        <v>0</v>
      </c>
      <c r="Z851" s="76">
        <v>0</v>
      </c>
      <c r="AA851" s="76">
        <v>0</v>
      </c>
      <c r="AB851" s="76">
        <v>0</v>
      </c>
      <c r="AC851" s="76"/>
      <c r="AD851" s="76"/>
      <c r="AE851" s="76"/>
      <c r="AF851" s="76">
        <v>1</v>
      </c>
      <c r="AG851" s="76">
        <v>1</v>
      </c>
      <c r="AH851" s="73"/>
      <c r="AI851" s="57"/>
      <c r="AJ851" s="45"/>
      <c r="AK851" s="45"/>
      <c r="AL851" s="45"/>
    </row>
    <row r="852" spans="1:38" outlineLevel="2" x14ac:dyDescent="0.25">
      <c r="A852" s="45"/>
      <c r="B852" s="54"/>
      <c r="C852" s="47">
        <f t="shared" si="138"/>
        <v>3</v>
      </c>
      <c r="D852" s="73"/>
      <c r="E852" s="70"/>
      <c r="F852" s="70" t="s">
        <v>1572</v>
      </c>
      <c r="G852" s="73"/>
      <c r="H852" s="76" t="s">
        <v>2186</v>
      </c>
      <c r="I852" s="96" t="s">
        <v>510</v>
      </c>
      <c r="J852" s="96"/>
      <c r="K852" s="76"/>
      <c r="L852" s="76"/>
      <c r="M852" s="76"/>
      <c r="N852" s="76"/>
      <c r="O852" s="76"/>
      <c r="P852" s="76"/>
      <c r="Q852" s="76"/>
      <c r="R852" s="76"/>
      <c r="S852" s="76"/>
      <c r="T852" s="76"/>
      <c r="U852" s="97">
        <v>-1.1100000000000001E-3</v>
      </c>
      <c r="V852" s="255">
        <f t="shared" ref="V852:W854" si="146">U852</f>
        <v>-1.1100000000000001E-3</v>
      </c>
      <c r="W852" s="255">
        <f t="shared" si="146"/>
        <v>-1.1100000000000001E-3</v>
      </c>
      <c r="X852" s="255">
        <f>Y852</f>
        <v>-1.5499999999999999E-3</v>
      </c>
      <c r="Y852" s="97">
        <v>-1.5499999999999999E-3</v>
      </c>
      <c r="Z852" s="255">
        <f t="shared" ref="Z852:AB854" si="147">Y852</f>
        <v>-1.5499999999999999E-3</v>
      </c>
      <c r="AA852" s="255">
        <f t="shared" si="147"/>
        <v>-1.5499999999999999E-3</v>
      </c>
      <c r="AB852" s="255">
        <f t="shared" si="147"/>
        <v>-1.5499999999999999E-3</v>
      </c>
      <c r="AC852" s="76"/>
      <c r="AD852" s="97" t="s">
        <v>2751</v>
      </c>
      <c r="AE852" s="76"/>
      <c r="AF852" s="76">
        <v>1</v>
      </c>
      <c r="AG852" s="76">
        <v>1</v>
      </c>
      <c r="AH852" s="73"/>
      <c r="AI852" s="57"/>
      <c r="AJ852" s="45"/>
      <c r="AK852" s="45"/>
      <c r="AL852" s="45"/>
    </row>
    <row r="853" spans="1:38" outlineLevel="2" x14ac:dyDescent="0.25">
      <c r="A853" s="45"/>
      <c r="B853" s="54"/>
      <c r="C853" s="47">
        <f t="shared" si="138"/>
        <v>3</v>
      </c>
      <c r="D853" s="73"/>
      <c r="E853" s="70"/>
      <c r="F853" s="70" t="s">
        <v>1573</v>
      </c>
      <c r="G853" s="73"/>
      <c r="H853" s="76" t="s">
        <v>2187</v>
      </c>
      <c r="I853" s="96" t="s">
        <v>510</v>
      </c>
      <c r="J853" s="96"/>
      <c r="K853" s="76"/>
      <c r="L853" s="76"/>
      <c r="M853" s="76"/>
      <c r="N853" s="76"/>
      <c r="O853" s="76"/>
      <c r="P853" s="76"/>
      <c r="Q853" s="76"/>
      <c r="R853" s="76"/>
      <c r="S853" s="76"/>
      <c r="T853" s="76"/>
      <c r="U853" s="97">
        <v>-1.5E-3</v>
      </c>
      <c r="V853" s="255">
        <f t="shared" si="146"/>
        <v>-1.5E-3</v>
      </c>
      <c r="W853" s="255">
        <f t="shared" si="146"/>
        <v>-1.5E-3</v>
      </c>
      <c r="X853" s="255">
        <f>Y853</f>
        <v>-2.1250000000000002E-3</v>
      </c>
      <c r="Y853" s="97">
        <v>-2.1250000000000002E-3</v>
      </c>
      <c r="Z853" s="255">
        <f t="shared" si="147"/>
        <v>-2.1250000000000002E-3</v>
      </c>
      <c r="AA853" s="255">
        <f t="shared" si="147"/>
        <v>-2.1250000000000002E-3</v>
      </c>
      <c r="AB853" s="255">
        <f t="shared" si="147"/>
        <v>-2.1250000000000002E-3</v>
      </c>
      <c r="AC853" s="76"/>
      <c r="AD853" s="97"/>
      <c r="AE853" s="76"/>
      <c r="AF853" s="76">
        <v>1</v>
      </c>
      <c r="AG853" s="76">
        <v>1</v>
      </c>
      <c r="AH853" s="73"/>
      <c r="AI853" s="57"/>
      <c r="AJ853" s="45"/>
      <c r="AK853" s="45"/>
      <c r="AL853" s="45"/>
    </row>
    <row r="854" spans="1:38" outlineLevel="2" x14ac:dyDescent="0.25">
      <c r="A854" s="45"/>
      <c r="B854" s="54"/>
      <c r="C854" s="47">
        <f>INT($C$29)+3</f>
        <v>4</v>
      </c>
      <c r="D854" s="73"/>
      <c r="E854" s="70"/>
      <c r="F854" s="70" t="s">
        <v>1574</v>
      </c>
      <c r="G854" s="73"/>
      <c r="H854" s="76" t="s">
        <v>2188</v>
      </c>
      <c r="I854" s="96" t="s">
        <v>510</v>
      </c>
      <c r="J854" s="96"/>
      <c r="K854" s="76"/>
      <c r="L854" s="76"/>
      <c r="M854" s="76"/>
      <c r="N854" s="76"/>
      <c r="O854" s="76"/>
      <c r="P854" s="76"/>
      <c r="Q854" s="76"/>
      <c r="R854" s="76"/>
      <c r="S854" s="76"/>
      <c r="T854" s="76"/>
      <c r="U854" s="97">
        <v>-6.8500000000000002E-3</v>
      </c>
      <c r="V854" s="255">
        <f t="shared" si="146"/>
        <v>-6.8500000000000002E-3</v>
      </c>
      <c r="W854" s="255">
        <f t="shared" si="146"/>
        <v>-6.8500000000000002E-3</v>
      </c>
      <c r="X854" s="255">
        <f>Y854</f>
        <v>-8.0300000000000007E-3</v>
      </c>
      <c r="Y854" s="97">
        <v>-8.0300000000000007E-3</v>
      </c>
      <c r="Z854" s="255">
        <f t="shared" si="147"/>
        <v>-8.0300000000000007E-3</v>
      </c>
      <c r="AA854" s="255">
        <f t="shared" si="147"/>
        <v>-8.0300000000000007E-3</v>
      </c>
      <c r="AB854" s="255">
        <f t="shared" si="147"/>
        <v>-8.0300000000000007E-3</v>
      </c>
      <c r="AC854" s="76"/>
      <c r="AD854" s="76"/>
      <c r="AE854" s="76"/>
      <c r="AF854" s="76">
        <v>1</v>
      </c>
      <c r="AG854" s="76">
        <v>1</v>
      </c>
      <c r="AH854" s="73"/>
      <c r="AI854" s="57"/>
      <c r="AJ854" s="45"/>
      <c r="AK854" s="45"/>
      <c r="AL854" s="45"/>
    </row>
    <row r="855" spans="1:38" outlineLevel="2" x14ac:dyDescent="0.25">
      <c r="A855" s="45"/>
      <c r="B855" s="54"/>
      <c r="C855" s="47">
        <f>INT($C$29)+3</f>
        <v>4</v>
      </c>
      <c r="D855" s="73"/>
      <c r="E855" s="70" t="s">
        <v>1579</v>
      </c>
      <c r="F855" s="70" t="s">
        <v>1575</v>
      </c>
      <c r="G855" s="73"/>
      <c r="H855" s="76" t="s">
        <v>1581</v>
      </c>
      <c r="I855" s="96" t="s">
        <v>510</v>
      </c>
      <c r="J855" s="96"/>
      <c r="K855" s="76"/>
      <c r="L855" s="76"/>
      <c r="M855" s="76"/>
      <c r="N855" s="76"/>
      <c r="O855" s="76"/>
      <c r="P855" s="76"/>
      <c r="Q855" s="76"/>
      <c r="R855" s="76"/>
      <c r="S855" s="76"/>
      <c r="T855" s="76"/>
      <c r="U855" s="76">
        <v>-100</v>
      </c>
      <c r="V855" s="76">
        <v>-100</v>
      </c>
      <c r="W855" s="76">
        <v>-100</v>
      </c>
      <c r="X855" s="76">
        <v>-100</v>
      </c>
      <c r="Y855" s="76">
        <v>-100</v>
      </c>
      <c r="Z855" s="76">
        <v>-100</v>
      </c>
      <c r="AA855" s="76">
        <v>-100</v>
      </c>
      <c r="AB855" s="76">
        <v>-100</v>
      </c>
      <c r="AC855" s="76"/>
      <c r="AD855" s="264" t="s">
        <v>1536</v>
      </c>
      <c r="AE855" s="76"/>
      <c r="AF855" s="76">
        <v>1</v>
      </c>
      <c r="AG855" s="76">
        <v>1</v>
      </c>
      <c r="AH855" s="73"/>
      <c r="AI855" s="57"/>
      <c r="AJ855" s="45"/>
      <c r="AK855" s="45"/>
      <c r="AL855" s="45"/>
    </row>
    <row r="856" spans="1:38" outlineLevel="2" x14ac:dyDescent="0.25">
      <c r="A856" s="45"/>
      <c r="B856" s="54"/>
      <c r="C856" s="47">
        <f>INT($C$29)+3</f>
        <v>4</v>
      </c>
      <c r="D856" s="73"/>
      <c r="E856" s="70"/>
      <c r="F856" s="70" t="s">
        <v>1576</v>
      </c>
      <c r="G856" s="73"/>
      <c r="H856" s="76" t="s">
        <v>1500</v>
      </c>
      <c r="I856" s="96" t="s">
        <v>510</v>
      </c>
      <c r="J856" s="96"/>
      <c r="K856" s="76"/>
      <c r="L856" s="76"/>
      <c r="M856" s="76"/>
      <c r="N856" s="76"/>
      <c r="O856" s="76"/>
      <c r="P856" s="76"/>
      <c r="Q856" s="76"/>
      <c r="R856" s="76"/>
      <c r="S856" s="76"/>
      <c r="T856" s="76"/>
      <c r="U856" s="97">
        <v>0</v>
      </c>
      <c r="V856" s="97">
        <v>0</v>
      </c>
      <c r="W856" s="97">
        <v>0</v>
      </c>
      <c r="X856" s="97">
        <v>0</v>
      </c>
      <c r="Y856" s="97">
        <v>0</v>
      </c>
      <c r="Z856" s="97">
        <v>0</v>
      </c>
      <c r="AA856" s="97">
        <v>0</v>
      </c>
      <c r="AB856" s="97">
        <v>0</v>
      </c>
      <c r="AC856" s="76"/>
      <c r="AD856" s="97" t="s">
        <v>1024</v>
      </c>
      <c r="AE856" s="76"/>
      <c r="AF856" s="97">
        <v>1</v>
      </c>
      <c r="AG856" s="97">
        <v>1</v>
      </c>
      <c r="AH856" s="73"/>
      <c r="AI856" s="57"/>
      <c r="AJ856" s="45"/>
      <c r="AK856" s="45"/>
      <c r="AL856" s="45"/>
    </row>
    <row r="857" spans="1:38" outlineLevel="2" x14ac:dyDescent="0.25">
      <c r="A857" s="45"/>
      <c r="B857" s="54"/>
      <c r="C857" s="47">
        <f>INT($C$29)+3</f>
        <v>4</v>
      </c>
      <c r="D857" s="73"/>
      <c r="E857" s="70"/>
      <c r="F857" s="70" t="s">
        <v>1577</v>
      </c>
      <c r="G857" s="73"/>
      <c r="H857" s="76" t="s">
        <v>1502</v>
      </c>
      <c r="I857" s="96" t="s">
        <v>510</v>
      </c>
      <c r="J857" s="96"/>
      <c r="K857" s="76"/>
      <c r="L857" s="76"/>
      <c r="M857" s="76"/>
      <c r="N857" s="76"/>
      <c r="O857" s="76"/>
      <c r="P857" s="76"/>
      <c r="Q857" s="76"/>
      <c r="R857" s="76"/>
      <c r="S857" s="76"/>
      <c r="T857" s="76"/>
      <c r="U857" s="97">
        <v>1.1000000000000001</v>
      </c>
      <c r="V857" s="97">
        <v>1.1000000000000001</v>
      </c>
      <c r="W857" s="97">
        <v>1.1000000000000001</v>
      </c>
      <c r="X857" s="97">
        <v>0.82</v>
      </c>
      <c r="Y857" s="97">
        <v>0.82</v>
      </c>
      <c r="Z857" s="97">
        <v>0.82</v>
      </c>
      <c r="AA857" s="97">
        <v>0.82</v>
      </c>
      <c r="AB857" s="97">
        <v>0.82</v>
      </c>
      <c r="AC857" s="76"/>
      <c r="AD857" s="97" t="s">
        <v>1024</v>
      </c>
      <c r="AE857" s="76"/>
      <c r="AF857" s="97">
        <v>1</v>
      </c>
      <c r="AG857" s="97">
        <v>1</v>
      </c>
      <c r="AH857" s="73"/>
      <c r="AI857" s="57"/>
      <c r="AJ857" s="45"/>
      <c r="AK857" s="45"/>
      <c r="AL857" s="45"/>
    </row>
    <row r="858" spans="1:38" outlineLevel="2" x14ac:dyDescent="0.25">
      <c r="A858" s="45"/>
      <c r="B858" s="54"/>
      <c r="C858" s="47">
        <f>INT($C$29)+3</f>
        <v>4</v>
      </c>
      <c r="D858" s="73"/>
      <c r="E858" s="70"/>
      <c r="F858" s="70" t="s">
        <v>1578</v>
      </c>
      <c r="G858" s="73"/>
      <c r="H858" s="76" t="s">
        <v>1504</v>
      </c>
      <c r="I858" s="96" t="s">
        <v>510</v>
      </c>
      <c r="J858" s="96"/>
      <c r="K858" s="76"/>
      <c r="L858" s="76"/>
      <c r="M858" s="76"/>
      <c r="N858" s="76"/>
      <c r="O858" s="76"/>
      <c r="P858" s="76"/>
      <c r="Q858" s="76"/>
      <c r="R858" s="76"/>
      <c r="S858" s="76"/>
      <c r="T858" s="76"/>
      <c r="U858" s="97">
        <f t="shared" ref="U858:AB858" si="148">U857+($Y845-$Y846)</f>
        <v>1.1000000000000001</v>
      </c>
      <c r="V858" s="97">
        <f t="shared" si="148"/>
        <v>1.1000000000000001</v>
      </c>
      <c r="W858" s="97">
        <f t="shared" si="148"/>
        <v>1.1000000000000001</v>
      </c>
      <c r="X858" s="97">
        <f t="shared" si="148"/>
        <v>0.82</v>
      </c>
      <c r="Y858" s="97">
        <f t="shared" si="148"/>
        <v>0.82</v>
      </c>
      <c r="Z858" s="97">
        <f t="shared" si="148"/>
        <v>0.82</v>
      </c>
      <c r="AA858" s="97">
        <f t="shared" si="148"/>
        <v>0.82</v>
      </c>
      <c r="AB858" s="97">
        <f t="shared" si="148"/>
        <v>0.82</v>
      </c>
      <c r="AC858" s="76"/>
      <c r="AD858" s="97" t="s">
        <v>2736</v>
      </c>
      <c r="AE858" s="76"/>
      <c r="AF858" s="97">
        <v>1</v>
      </c>
      <c r="AG858" s="97">
        <v>1</v>
      </c>
      <c r="AH858" s="73"/>
      <c r="AI858" s="57"/>
      <c r="AJ858" s="45"/>
      <c r="AK858" s="45"/>
      <c r="AL858" s="45"/>
    </row>
    <row r="859" spans="1:38" outlineLevel="3" x14ac:dyDescent="0.25">
      <c r="A859" s="45"/>
      <c r="B859" s="54"/>
      <c r="C859" s="47">
        <f>INT($C$29)+2</f>
        <v>3</v>
      </c>
      <c r="D859" s="73"/>
      <c r="E859" s="70"/>
      <c r="F859" s="70" t="s">
        <v>1580</v>
      </c>
      <c r="G859" s="73"/>
      <c r="H859" s="76" t="s">
        <v>1498</v>
      </c>
      <c r="I859" s="96" t="s">
        <v>510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INT($C$29)+2</f>
        <v>3</v>
      </c>
      <c r="D860" s="73"/>
      <c r="E860" s="70"/>
      <c r="F860" s="70" t="s">
        <v>1582</v>
      </c>
      <c r="G860" s="73"/>
      <c r="H860" s="76" t="s">
        <v>1500</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INT($C$29)+2</f>
        <v>3</v>
      </c>
      <c r="D861" s="73"/>
      <c r="E861" s="70"/>
      <c r="F861" s="70" t="s">
        <v>1583</v>
      </c>
      <c r="G861" s="73"/>
      <c r="H861" s="76" t="s">
        <v>1502</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INT($C$29)+2</f>
        <v>3</v>
      </c>
      <c r="D862" s="73"/>
      <c r="E862" s="70"/>
      <c r="F862" s="70" t="s">
        <v>1584</v>
      </c>
      <c r="G862" s="73"/>
      <c r="H862" s="76" t="s">
        <v>1504</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ref="C863:C870" si="149">INT($C$29)+3</f>
        <v>4</v>
      </c>
      <c r="D863" s="73"/>
      <c r="E863" s="70"/>
      <c r="F863" s="70" t="s">
        <v>1585</v>
      </c>
      <c r="G863" s="73"/>
      <c r="H863" s="76" t="s">
        <v>1586</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149"/>
        <v>4</v>
      </c>
      <c r="D864" s="73"/>
      <c r="E864" s="70"/>
      <c r="F864" s="70" t="s">
        <v>1587</v>
      </c>
      <c r="G864" s="73"/>
      <c r="H864" s="76" t="s">
        <v>1500</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149"/>
        <v>4</v>
      </c>
      <c r="D865" s="73"/>
      <c r="E865" s="70"/>
      <c r="F865" s="70" t="s">
        <v>1588</v>
      </c>
      <c r="G865" s="73"/>
      <c r="H865" s="76" t="s">
        <v>1502</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149"/>
        <v>4</v>
      </c>
      <c r="D866" s="73"/>
      <c r="E866" s="70"/>
      <c r="F866" s="70" t="s">
        <v>1589</v>
      </c>
      <c r="G866" s="73"/>
      <c r="H866" s="76" t="s">
        <v>1504</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149"/>
        <v>4</v>
      </c>
      <c r="D867" s="73"/>
      <c r="E867" s="70"/>
      <c r="F867" s="70" t="s">
        <v>1590</v>
      </c>
      <c r="G867" s="73"/>
      <c r="H867" s="76" t="s">
        <v>1591</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149"/>
        <v>4</v>
      </c>
      <c r="D868" s="73"/>
      <c r="E868" s="70"/>
      <c r="F868" s="70" t="s">
        <v>1592</v>
      </c>
      <c r="G868" s="73"/>
      <c r="H868" s="76" t="s">
        <v>1500</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149"/>
        <v>4</v>
      </c>
      <c r="D869" s="73"/>
      <c r="E869" s="70"/>
      <c r="F869" s="70" t="s">
        <v>1593</v>
      </c>
      <c r="G869" s="73"/>
      <c r="H869" s="76" t="s">
        <v>1502</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149"/>
        <v>4</v>
      </c>
      <c r="D870" s="73"/>
      <c r="E870" s="70"/>
      <c r="F870" s="70" t="s">
        <v>1594</v>
      </c>
      <c r="G870" s="73"/>
      <c r="H870" s="76" t="s">
        <v>1504</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2" x14ac:dyDescent="0.25">
      <c r="A871" s="45"/>
      <c r="B871" s="54"/>
      <c r="C871" s="47">
        <f t="shared" ref="C871:C918" si="150">INT($C$29)+2</f>
        <v>3</v>
      </c>
      <c r="D871" s="73"/>
      <c r="E871" s="70" t="s">
        <v>792</v>
      </c>
      <c r="F871" s="70" t="s">
        <v>1595</v>
      </c>
      <c r="G871" s="73"/>
      <c r="H871" s="76" t="s">
        <v>1596</v>
      </c>
      <c r="I871" s="96" t="s">
        <v>510</v>
      </c>
      <c r="J871" s="96"/>
      <c r="K871" s="76"/>
      <c r="L871" s="76"/>
      <c r="M871" s="76"/>
      <c r="N871" s="76"/>
      <c r="O871" s="76"/>
      <c r="P871" s="76"/>
      <c r="Q871" s="76"/>
      <c r="R871" s="76"/>
      <c r="S871" s="76"/>
      <c r="T871" s="76"/>
      <c r="U871" s="76">
        <v>0</v>
      </c>
      <c r="V871" s="76">
        <v>0</v>
      </c>
      <c r="W871" s="76">
        <v>0</v>
      </c>
      <c r="X871" s="76">
        <v>0</v>
      </c>
      <c r="Y871" s="76">
        <v>0</v>
      </c>
      <c r="Z871" s="76">
        <v>0</v>
      </c>
      <c r="AA871" s="76">
        <v>0</v>
      </c>
      <c r="AB871" s="76">
        <v>0</v>
      </c>
      <c r="AC871" s="76"/>
      <c r="AD871" s="264"/>
      <c r="AE871" s="76"/>
      <c r="AF871" s="76">
        <v>1</v>
      </c>
      <c r="AG871" s="76">
        <v>1</v>
      </c>
      <c r="AH871" s="73"/>
      <c r="AI871" s="57"/>
      <c r="AJ871" s="45"/>
      <c r="AK871" s="45"/>
      <c r="AL871" s="45"/>
    </row>
    <row r="872" spans="1:38" outlineLevel="2" x14ac:dyDescent="0.25">
      <c r="A872" s="45"/>
      <c r="B872" s="54"/>
      <c r="C872" s="47">
        <f t="shared" si="150"/>
        <v>3</v>
      </c>
      <c r="D872" s="73"/>
      <c r="E872" s="70"/>
      <c r="F872" s="70" t="s">
        <v>1597</v>
      </c>
      <c r="G872" s="73"/>
      <c r="H872" s="76" t="s">
        <v>1598</v>
      </c>
      <c r="I872" s="96" t="s">
        <v>510</v>
      </c>
      <c r="J872" s="96"/>
      <c r="K872" s="97">
        <v>1.5</v>
      </c>
      <c r="L872" s="97">
        <v>1.5</v>
      </c>
      <c r="M872" s="97">
        <v>1</v>
      </c>
      <c r="N872" s="97">
        <v>1</v>
      </c>
      <c r="O872" s="97">
        <v>1</v>
      </c>
      <c r="P872" s="97">
        <v>1</v>
      </c>
      <c r="Q872" s="76"/>
      <c r="R872" s="76" t="s">
        <v>558</v>
      </c>
      <c r="S872" s="76" t="s">
        <v>558</v>
      </c>
      <c r="T872" s="76"/>
      <c r="U872" s="253">
        <f t="shared" ref="U872:AB874" si="151">INDEX($K872:$Q872,1,U$43)</f>
        <v>1.5</v>
      </c>
      <c r="V872" s="253">
        <f t="shared" si="151"/>
        <v>1.5</v>
      </c>
      <c r="W872" s="253">
        <f t="shared" si="151"/>
        <v>1.5</v>
      </c>
      <c r="X872" s="253">
        <f t="shared" si="151"/>
        <v>1.5</v>
      </c>
      <c r="Y872" s="253">
        <f t="shared" si="151"/>
        <v>1.5</v>
      </c>
      <c r="Z872" s="253">
        <f t="shared" si="151"/>
        <v>1.5</v>
      </c>
      <c r="AA872" s="253">
        <f t="shared" si="151"/>
        <v>1.5</v>
      </c>
      <c r="AB872" s="253">
        <f t="shared" si="151"/>
        <v>1.5</v>
      </c>
      <c r="AC872" s="76"/>
      <c r="AD872" s="76"/>
      <c r="AE872" s="76"/>
      <c r="AF872" s="97">
        <v>1</v>
      </c>
      <c r="AG872" s="97">
        <v>1</v>
      </c>
      <c r="AH872" s="73"/>
      <c r="AI872" s="57"/>
      <c r="AJ872" s="45"/>
      <c r="AK872" s="45"/>
      <c r="AL872" s="45"/>
    </row>
    <row r="873" spans="1:38" outlineLevel="2" x14ac:dyDescent="0.25">
      <c r="A873" s="45"/>
      <c r="B873" s="54"/>
      <c r="C873" s="47">
        <f t="shared" si="150"/>
        <v>3</v>
      </c>
      <c r="D873" s="73"/>
      <c r="E873" s="70"/>
      <c r="F873" s="70" t="s">
        <v>1599</v>
      </c>
      <c r="G873" s="73"/>
      <c r="H873" s="76" t="s">
        <v>1600</v>
      </c>
      <c r="I873" s="96" t="s">
        <v>510</v>
      </c>
      <c r="J873" s="96"/>
      <c r="K873" s="97">
        <v>1.75</v>
      </c>
      <c r="L873" s="97">
        <v>1.75</v>
      </c>
      <c r="M873" s="76"/>
      <c r="N873" s="76"/>
      <c r="O873" s="76"/>
      <c r="P873" s="76"/>
      <c r="Q873" s="76"/>
      <c r="R873" s="76" t="s">
        <v>558</v>
      </c>
      <c r="S873" s="76"/>
      <c r="T873" s="76"/>
      <c r="U873" s="253">
        <f t="shared" si="151"/>
        <v>1.75</v>
      </c>
      <c r="V873" s="253">
        <f t="shared" si="151"/>
        <v>1.75</v>
      </c>
      <c r="W873" s="253">
        <f t="shared" si="151"/>
        <v>1.75</v>
      </c>
      <c r="X873" s="253">
        <f t="shared" si="151"/>
        <v>1.75</v>
      </c>
      <c r="Y873" s="253">
        <f t="shared" si="151"/>
        <v>1.75</v>
      </c>
      <c r="Z873" s="253">
        <f t="shared" si="151"/>
        <v>1.75</v>
      </c>
      <c r="AA873" s="253">
        <f t="shared" si="151"/>
        <v>1.75</v>
      </c>
      <c r="AB873" s="253">
        <f t="shared" si="151"/>
        <v>1.75</v>
      </c>
      <c r="AC873" s="76"/>
      <c r="AD873" s="76"/>
      <c r="AE873" s="76"/>
      <c r="AF873" s="97">
        <v>1</v>
      </c>
      <c r="AG873" s="97">
        <v>1</v>
      </c>
      <c r="AH873" s="73"/>
      <c r="AI873" s="57"/>
      <c r="AJ873" s="45"/>
      <c r="AK873" s="45"/>
      <c r="AL873" s="45"/>
    </row>
    <row r="874" spans="1:38" outlineLevel="2" x14ac:dyDescent="0.25">
      <c r="A874" s="45"/>
      <c r="B874" s="54"/>
      <c r="C874" s="47">
        <f t="shared" si="150"/>
        <v>3</v>
      </c>
      <c r="D874" s="73"/>
      <c r="E874" s="70"/>
      <c r="F874" s="70" t="s">
        <v>1601</v>
      </c>
      <c r="G874" s="73"/>
      <c r="H874" s="76" t="s">
        <v>1602</v>
      </c>
      <c r="I874" s="96" t="s">
        <v>510</v>
      </c>
      <c r="J874" s="96"/>
      <c r="K874" s="97">
        <v>2</v>
      </c>
      <c r="L874" s="97">
        <v>2</v>
      </c>
      <c r="M874" s="76"/>
      <c r="N874" s="76"/>
      <c r="O874" s="76"/>
      <c r="P874" s="76"/>
      <c r="Q874" s="76"/>
      <c r="R874" s="76" t="s">
        <v>558</v>
      </c>
      <c r="S874" s="76"/>
      <c r="T874" s="76"/>
      <c r="U874" s="253">
        <f t="shared" si="151"/>
        <v>2</v>
      </c>
      <c r="V874" s="253">
        <f t="shared" si="151"/>
        <v>2</v>
      </c>
      <c r="W874" s="253">
        <f t="shared" si="151"/>
        <v>2</v>
      </c>
      <c r="X874" s="253">
        <f t="shared" si="151"/>
        <v>2</v>
      </c>
      <c r="Y874" s="253">
        <f t="shared" si="151"/>
        <v>2</v>
      </c>
      <c r="Z874" s="253">
        <f t="shared" si="151"/>
        <v>2</v>
      </c>
      <c r="AA874" s="253">
        <f t="shared" si="151"/>
        <v>2</v>
      </c>
      <c r="AB874" s="253">
        <f t="shared" si="151"/>
        <v>2</v>
      </c>
      <c r="AC874" s="76"/>
      <c r="AD874" s="76"/>
      <c r="AE874" s="76"/>
      <c r="AF874" s="97">
        <v>1</v>
      </c>
      <c r="AG874" s="97">
        <v>1</v>
      </c>
      <c r="AH874" s="73"/>
      <c r="AI874" s="57"/>
      <c r="AJ874" s="45"/>
      <c r="AK874" s="45"/>
      <c r="AL874" s="45"/>
    </row>
    <row r="875" spans="1:38" outlineLevel="2" x14ac:dyDescent="0.25">
      <c r="A875" s="45"/>
      <c r="B875" s="54"/>
      <c r="C875" s="47">
        <f t="shared" si="150"/>
        <v>3</v>
      </c>
      <c r="D875" s="73"/>
      <c r="E875" s="70" t="s">
        <v>795</v>
      </c>
      <c r="F875" s="70" t="s">
        <v>1603</v>
      </c>
      <c r="G875" s="73"/>
      <c r="H875" s="76" t="s">
        <v>1604</v>
      </c>
      <c r="I875" s="96" t="s">
        <v>510</v>
      </c>
      <c r="J875" s="96" t="s">
        <v>1182</v>
      </c>
      <c r="K875" s="76"/>
      <c r="L875" s="76"/>
      <c r="M875" s="76"/>
      <c r="N875" s="76"/>
      <c r="O875" s="76"/>
      <c r="P875" s="76"/>
      <c r="Q875" s="76"/>
      <c r="R875" s="76"/>
      <c r="S875" s="76"/>
      <c r="T875" s="76"/>
      <c r="U875" s="76">
        <v>0</v>
      </c>
      <c r="V875" s="76">
        <v>0</v>
      </c>
      <c r="W875" s="76">
        <v>0</v>
      </c>
      <c r="X875" s="76">
        <v>0</v>
      </c>
      <c r="Y875" s="76">
        <v>0</v>
      </c>
      <c r="Z875" s="76">
        <v>0</v>
      </c>
      <c r="AA875" s="76">
        <v>0</v>
      </c>
      <c r="AB875" s="76">
        <v>0</v>
      </c>
      <c r="AC875" s="76"/>
      <c r="AD875" s="76"/>
      <c r="AE875" s="76"/>
      <c r="AF875" s="76">
        <v>1</v>
      </c>
      <c r="AG875" s="76">
        <v>1</v>
      </c>
      <c r="AH875" s="73"/>
      <c r="AI875" s="57"/>
      <c r="AJ875" s="45"/>
      <c r="AK875" s="45"/>
      <c r="AL875" s="45"/>
    </row>
    <row r="876" spans="1:38" outlineLevel="2" x14ac:dyDescent="0.25">
      <c r="A876" s="45"/>
      <c r="B876" s="54"/>
      <c r="C876" s="47">
        <f t="shared" si="150"/>
        <v>3</v>
      </c>
      <c r="D876" s="73"/>
      <c r="E876" s="70"/>
      <c r="F876" s="70" t="s">
        <v>1605</v>
      </c>
      <c r="G876" s="73"/>
      <c r="H876" s="76" t="s">
        <v>1606</v>
      </c>
      <c r="I876" s="96" t="s">
        <v>97</v>
      </c>
      <c r="J876" s="96" t="s">
        <v>1182</v>
      </c>
      <c r="K876" s="97">
        <v>0.1</v>
      </c>
      <c r="L876" s="97">
        <v>0.1</v>
      </c>
      <c r="M876" s="97">
        <v>7.0000000000000007E-2</v>
      </c>
      <c r="N876" s="97">
        <v>7.0000000000000007E-2</v>
      </c>
      <c r="O876" s="97">
        <v>7.0000000000000007E-2</v>
      </c>
      <c r="P876" s="97">
        <v>7.0000000000000007E-2</v>
      </c>
      <c r="Q876" s="76"/>
      <c r="R876" s="76" t="s">
        <v>558</v>
      </c>
      <c r="S876" s="76" t="s">
        <v>558</v>
      </c>
      <c r="T876" s="76"/>
      <c r="U876" s="253">
        <f t="shared" ref="U876:AB878" si="152">INDEX($K876:$Q876,1,U$43)</f>
        <v>0.1</v>
      </c>
      <c r="V876" s="253">
        <f t="shared" si="152"/>
        <v>0.1</v>
      </c>
      <c r="W876" s="253">
        <f t="shared" si="152"/>
        <v>0.1</v>
      </c>
      <c r="X876" s="253">
        <f t="shared" si="152"/>
        <v>0.1</v>
      </c>
      <c r="Y876" s="253">
        <f t="shared" si="152"/>
        <v>0.1</v>
      </c>
      <c r="Z876" s="253">
        <f t="shared" si="152"/>
        <v>0.1</v>
      </c>
      <c r="AA876" s="253">
        <f t="shared" si="152"/>
        <v>0.1</v>
      </c>
      <c r="AB876" s="253">
        <f t="shared" si="152"/>
        <v>0.1</v>
      </c>
      <c r="AC876" s="76"/>
      <c r="AD876" s="76"/>
      <c r="AE876" s="76"/>
      <c r="AF876" s="97">
        <v>1</v>
      </c>
      <c r="AG876" s="97">
        <v>1</v>
      </c>
      <c r="AH876" s="73"/>
      <c r="AI876" s="57"/>
      <c r="AJ876" s="45"/>
      <c r="AK876" s="45"/>
      <c r="AL876" s="45"/>
    </row>
    <row r="877" spans="1:38" outlineLevel="2" x14ac:dyDescent="0.25">
      <c r="A877" s="45"/>
      <c r="B877" s="54"/>
      <c r="C877" s="47">
        <f t="shared" si="150"/>
        <v>3</v>
      </c>
      <c r="D877" s="73"/>
      <c r="E877" s="70"/>
      <c r="F877" s="70" t="s">
        <v>1607</v>
      </c>
      <c r="G877" s="73"/>
      <c r="H877" s="76" t="s">
        <v>1608</v>
      </c>
      <c r="I877" s="96" t="s">
        <v>97</v>
      </c>
      <c r="J877" s="96" t="s">
        <v>1182</v>
      </c>
      <c r="K877" s="97">
        <v>8.5000000000000006E-2</v>
      </c>
      <c r="L877" s="97">
        <v>8.5000000000000006E-2</v>
      </c>
      <c r="M877" s="76"/>
      <c r="N877" s="76"/>
      <c r="O877" s="76"/>
      <c r="P877" s="76"/>
      <c r="Q877" s="76"/>
      <c r="R877" s="76" t="s">
        <v>558</v>
      </c>
      <c r="S877" s="76"/>
      <c r="T877" s="76"/>
      <c r="U877" s="253">
        <f t="shared" si="152"/>
        <v>8.5000000000000006E-2</v>
      </c>
      <c r="V877" s="253">
        <f t="shared" si="152"/>
        <v>8.5000000000000006E-2</v>
      </c>
      <c r="W877" s="253">
        <f t="shared" si="152"/>
        <v>8.5000000000000006E-2</v>
      </c>
      <c r="X877" s="253">
        <f t="shared" si="152"/>
        <v>8.5000000000000006E-2</v>
      </c>
      <c r="Y877" s="253">
        <f t="shared" si="152"/>
        <v>8.5000000000000006E-2</v>
      </c>
      <c r="Z877" s="253">
        <f t="shared" si="152"/>
        <v>8.5000000000000006E-2</v>
      </c>
      <c r="AA877" s="253">
        <f t="shared" si="152"/>
        <v>8.5000000000000006E-2</v>
      </c>
      <c r="AB877" s="253">
        <f t="shared" si="152"/>
        <v>8.5000000000000006E-2</v>
      </c>
      <c r="AC877" s="76"/>
      <c r="AD877" s="76"/>
      <c r="AE877" s="76"/>
      <c r="AF877" s="97">
        <v>1</v>
      </c>
      <c r="AG877" s="97">
        <v>1</v>
      </c>
      <c r="AH877" s="73"/>
      <c r="AI877" s="57"/>
      <c r="AJ877" s="45"/>
      <c r="AK877" s="45"/>
      <c r="AL877" s="45"/>
    </row>
    <row r="878" spans="1:38" outlineLevel="2" x14ac:dyDescent="0.25">
      <c r="A878" s="45"/>
      <c r="B878" s="54"/>
      <c r="C878" s="47">
        <f t="shared" si="150"/>
        <v>3</v>
      </c>
      <c r="D878" s="73"/>
      <c r="E878" s="70"/>
      <c r="F878" s="70" t="s">
        <v>1609</v>
      </c>
      <c r="G878" s="73"/>
      <c r="H878" s="76" t="s">
        <v>1610</v>
      </c>
      <c r="I878" s="96" t="s">
        <v>97</v>
      </c>
      <c r="J878" s="96" t="s">
        <v>1182</v>
      </c>
      <c r="K878" s="97">
        <v>7.0000000000000007E-2</v>
      </c>
      <c r="L878" s="97">
        <v>7.0000000000000007E-2</v>
      </c>
      <c r="M878" s="76"/>
      <c r="N878" s="76"/>
      <c r="O878" s="76"/>
      <c r="P878" s="76"/>
      <c r="Q878" s="76"/>
      <c r="R878" s="76" t="s">
        <v>558</v>
      </c>
      <c r="S878" s="76"/>
      <c r="T878" s="76"/>
      <c r="U878" s="253">
        <f t="shared" si="152"/>
        <v>7.0000000000000007E-2</v>
      </c>
      <c r="V878" s="253">
        <f t="shared" si="152"/>
        <v>7.0000000000000007E-2</v>
      </c>
      <c r="W878" s="253">
        <f t="shared" si="152"/>
        <v>7.0000000000000007E-2</v>
      </c>
      <c r="X878" s="253">
        <f t="shared" si="152"/>
        <v>7.0000000000000007E-2</v>
      </c>
      <c r="Y878" s="253">
        <f t="shared" si="152"/>
        <v>7.0000000000000007E-2</v>
      </c>
      <c r="Z878" s="253">
        <f t="shared" si="152"/>
        <v>7.0000000000000007E-2</v>
      </c>
      <c r="AA878" s="253">
        <f t="shared" si="152"/>
        <v>7.0000000000000007E-2</v>
      </c>
      <c r="AB878" s="253">
        <f t="shared" si="152"/>
        <v>7.0000000000000007E-2</v>
      </c>
      <c r="AC878" s="76"/>
      <c r="AD878" s="76"/>
      <c r="AE878" s="76"/>
      <c r="AF878" s="97">
        <v>1</v>
      </c>
      <c r="AG878" s="97">
        <v>1</v>
      </c>
      <c r="AH878" s="73"/>
      <c r="AI878" s="57"/>
      <c r="AJ878" s="45"/>
      <c r="AK878" s="45"/>
      <c r="AL878" s="45"/>
    </row>
    <row r="879" spans="1:38" outlineLevel="2" x14ac:dyDescent="0.25">
      <c r="A879" s="45"/>
      <c r="B879" s="54"/>
      <c r="C879" s="47">
        <f t="shared" si="150"/>
        <v>3</v>
      </c>
      <c r="D879" s="73"/>
      <c r="E879" s="70"/>
      <c r="F879" s="70" t="s">
        <v>1611</v>
      </c>
      <c r="G879" s="73"/>
      <c r="H879" s="76" t="s">
        <v>1612</v>
      </c>
      <c r="I879" s="96" t="s">
        <v>510</v>
      </c>
      <c r="J879" s="96" t="s">
        <v>1154</v>
      </c>
      <c r="K879" s="76"/>
      <c r="L879" s="76"/>
      <c r="M879" s="76"/>
      <c r="N879" s="76"/>
      <c r="O879" s="76"/>
      <c r="P879" s="76"/>
      <c r="Q879" s="76"/>
      <c r="R879" s="76"/>
      <c r="S879" s="76"/>
      <c r="T879" s="76"/>
      <c r="U879" s="76">
        <v>0</v>
      </c>
      <c r="V879" s="76">
        <v>0</v>
      </c>
      <c r="W879" s="76">
        <v>0</v>
      </c>
      <c r="X879" s="76">
        <v>0</v>
      </c>
      <c r="Y879" s="76">
        <v>0</v>
      </c>
      <c r="Z879" s="76">
        <v>0</v>
      </c>
      <c r="AA879" s="76">
        <v>0</v>
      </c>
      <c r="AB879" s="76">
        <v>0</v>
      </c>
      <c r="AC879" s="76"/>
      <c r="AD879" s="76"/>
      <c r="AE879" s="76"/>
      <c r="AF879" s="76">
        <v>1</v>
      </c>
      <c r="AG879" s="76">
        <v>1</v>
      </c>
      <c r="AH879" s="73"/>
      <c r="AI879" s="57"/>
      <c r="AJ879" s="45"/>
      <c r="AK879" s="45"/>
      <c r="AL879" s="45"/>
    </row>
    <row r="880" spans="1:38" outlineLevel="2" x14ac:dyDescent="0.25">
      <c r="A880" s="45"/>
      <c r="B880" s="54"/>
      <c r="C880" s="47">
        <f t="shared" si="150"/>
        <v>3</v>
      </c>
      <c r="D880" s="73"/>
      <c r="E880" s="70"/>
      <c r="F880" s="70" t="s">
        <v>1613</v>
      </c>
      <c r="G880" s="73"/>
      <c r="H880" s="76" t="s">
        <v>1614</v>
      </c>
      <c r="I880" s="96" t="s">
        <v>700</v>
      </c>
      <c r="J880" s="96" t="s">
        <v>1154</v>
      </c>
      <c r="K880" s="76"/>
      <c r="L880" s="76"/>
      <c r="M880" s="76"/>
      <c r="N880" s="76"/>
      <c r="O880" s="76"/>
      <c r="P880" s="76"/>
      <c r="Q880" s="76"/>
      <c r="R880" s="76"/>
      <c r="S880" s="76"/>
      <c r="T880" s="76"/>
      <c r="U880" s="97">
        <v>0</v>
      </c>
      <c r="V880" s="255">
        <f t="shared" ref="V880:AB882" si="153">U880</f>
        <v>0</v>
      </c>
      <c r="W880" s="255">
        <f t="shared" si="153"/>
        <v>0</v>
      </c>
      <c r="X880" s="255">
        <f t="shared" si="153"/>
        <v>0</v>
      </c>
      <c r="Y880" s="97">
        <v>0</v>
      </c>
      <c r="Z880" s="255">
        <f t="shared" si="153"/>
        <v>0</v>
      </c>
      <c r="AA880" s="255">
        <f t="shared" si="153"/>
        <v>0</v>
      </c>
      <c r="AB880" s="255">
        <f t="shared" si="153"/>
        <v>0</v>
      </c>
      <c r="AC880" s="76"/>
      <c r="AD880" s="97" t="s">
        <v>2190</v>
      </c>
      <c r="AE880" s="76"/>
      <c r="AF880" s="97">
        <v>1</v>
      </c>
      <c r="AG880" s="97">
        <v>1</v>
      </c>
      <c r="AH880" s="73"/>
      <c r="AI880" s="57"/>
      <c r="AJ880" s="45"/>
      <c r="AK880" s="45"/>
      <c r="AL880" s="45"/>
    </row>
    <row r="881" spans="1:38" outlineLevel="2" x14ac:dyDescent="0.25">
      <c r="A881" s="45"/>
      <c r="B881" s="54"/>
      <c r="C881" s="47">
        <f t="shared" si="150"/>
        <v>3</v>
      </c>
      <c r="D881" s="73"/>
      <c r="E881" s="70"/>
      <c r="F881" s="70" t="s">
        <v>1615</v>
      </c>
      <c r="G881" s="73"/>
      <c r="H881" s="76" t="s">
        <v>1616</v>
      </c>
      <c r="I881" s="96" t="s">
        <v>700</v>
      </c>
      <c r="J881" s="96" t="s">
        <v>1154</v>
      </c>
      <c r="K881" s="76"/>
      <c r="L881" s="76"/>
      <c r="M881" s="76"/>
      <c r="N881" s="76"/>
      <c r="O881" s="76"/>
      <c r="P881" s="76"/>
      <c r="Q881" s="76"/>
      <c r="R881" s="76"/>
      <c r="S881" s="76"/>
      <c r="T881" s="76"/>
      <c r="U881" s="97">
        <v>-0.95650000000000002</v>
      </c>
      <c r="V881" s="255">
        <f t="shared" si="153"/>
        <v>-0.95650000000000002</v>
      </c>
      <c r="W881" s="255">
        <f t="shared" si="153"/>
        <v>-0.95650000000000002</v>
      </c>
      <c r="X881" s="255">
        <f t="shared" si="153"/>
        <v>-0.95650000000000002</v>
      </c>
      <c r="Y881" s="97">
        <v>-1.0820000000000001</v>
      </c>
      <c r="Z881" s="255">
        <f t="shared" si="153"/>
        <v>-1.0820000000000001</v>
      </c>
      <c r="AA881" s="255">
        <f t="shared" si="153"/>
        <v>-1.0820000000000001</v>
      </c>
      <c r="AB881" s="255">
        <f t="shared" si="153"/>
        <v>-1.0820000000000001</v>
      </c>
      <c r="AC881" s="76"/>
      <c r="AD881" s="97"/>
      <c r="AE881" s="76"/>
      <c r="AF881" s="97">
        <v>1</v>
      </c>
      <c r="AG881" s="97">
        <v>1</v>
      </c>
      <c r="AH881" s="73"/>
      <c r="AI881" s="57"/>
      <c r="AJ881" s="45"/>
      <c r="AK881" s="45"/>
      <c r="AL881" s="45"/>
    </row>
    <row r="882" spans="1:38" outlineLevel="2" collapsed="1" x14ac:dyDescent="0.25">
      <c r="A882" s="45"/>
      <c r="B882" s="54"/>
      <c r="C882" s="47">
        <f t="shared" si="150"/>
        <v>3</v>
      </c>
      <c r="D882" s="73"/>
      <c r="E882" s="70"/>
      <c r="F882" s="70" t="s">
        <v>1617</v>
      </c>
      <c r="G882" s="73"/>
      <c r="H882" s="76" t="s">
        <v>1618</v>
      </c>
      <c r="I882" s="96" t="s">
        <v>700</v>
      </c>
      <c r="J882" s="96" t="s">
        <v>1154</v>
      </c>
      <c r="K882" s="76"/>
      <c r="L882" s="76"/>
      <c r="M882" s="76"/>
      <c r="N882" s="76"/>
      <c r="O882" s="76"/>
      <c r="P882" s="76"/>
      <c r="Q882" s="76"/>
      <c r="R882" s="76"/>
      <c r="S882" s="76"/>
      <c r="T882" s="76"/>
      <c r="U882" s="97">
        <v>-1.7614000000000001</v>
      </c>
      <c r="V882" s="255">
        <f t="shared" si="153"/>
        <v>-1.7614000000000001</v>
      </c>
      <c r="W882" s="255">
        <f t="shared" si="153"/>
        <v>-1.7614000000000001</v>
      </c>
      <c r="X882" s="255">
        <f t="shared" si="153"/>
        <v>-1.7614000000000001</v>
      </c>
      <c r="Y882" s="97">
        <v>-2.0059999999999998</v>
      </c>
      <c r="Z882" s="255">
        <f t="shared" si="153"/>
        <v>-2.0059999999999998</v>
      </c>
      <c r="AA882" s="255">
        <f t="shared" si="153"/>
        <v>-2.0059999999999998</v>
      </c>
      <c r="AB882" s="255">
        <f t="shared" si="153"/>
        <v>-2.0059999999999998</v>
      </c>
      <c r="AC882" s="76"/>
      <c r="AD882" s="97"/>
      <c r="AE882" s="76"/>
      <c r="AF882" s="97">
        <v>1</v>
      </c>
      <c r="AG882" s="97">
        <v>1</v>
      </c>
      <c r="AH882" s="73"/>
      <c r="AI882" s="57"/>
      <c r="AJ882" s="45"/>
      <c r="AK882" s="45"/>
      <c r="AL882" s="45"/>
    </row>
    <row r="883" spans="1:38" hidden="1" outlineLevel="3" x14ac:dyDescent="0.25">
      <c r="A883" s="45"/>
      <c r="B883" s="54"/>
      <c r="C883" s="47">
        <f t="shared" si="150"/>
        <v>3</v>
      </c>
      <c r="D883" s="73"/>
      <c r="E883" s="70"/>
      <c r="F883" s="70" t="s">
        <v>1619</v>
      </c>
      <c r="G883" s="73"/>
      <c r="H883" s="76" t="s">
        <v>2192</v>
      </c>
      <c r="I883" s="96" t="s">
        <v>510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50"/>
        <v>3</v>
      </c>
      <c r="D884" s="73"/>
      <c r="E884" s="70"/>
      <c r="F884" s="70" t="s">
        <v>1621</v>
      </c>
      <c r="G884" s="73"/>
      <c r="H884" s="76" t="s">
        <v>1500</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50"/>
        <v>3</v>
      </c>
      <c r="D885" s="73"/>
      <c r="E885" s="70"/>
      <c r="F885" s="70" t="s">
        <v>1622</v>
      </c>
      <c r="G885" s="73"/>
      <c r="H885" s="76" t="s">
        <v>1502</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50"/>
        <v>3</v>
      </c>
      <c r="D886" s="73"/>
      <c r="E886" s="70"/>
      <c r="F886" s="70" t="s">
        <v>1623</v>
      </c>
      <c r="G886" s="73"/>
      <c r="H886" s="76" t="s">
        <v>1504</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50"/>
        <v>3</v>
      </c>
      <c r="D887" s="73"/>
      <c r="E887" s="70"/>
      <c r="F887" s="70" t="s">
        <v>1624</v>
      </c>
      <c r="G887" s="73"/>
      <c r="H887" s="76" t="s">
        <v>1625</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50"/>
        <v>3</v>
      </c>
      <c r="D888" s="73"/>
      <c r="E888" s="70"/>
      <c r="F888" s="70" t="s">
        <v>1626</v>
      </c>
      <c r="G888" s="73"/>
      <c r="H888" s="76" t="s">
        <v>1627</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50"/>
        <v>3</v>
      </c>
      <c r="D889" s="73"/>
      <c r="E889" s="70"/>
      <c r="F889" s="70" t="s">
        <v>1628</v>
      </c>
      <c r="G889" s="73"/>
      <c r="H889" s="76" t="s">
        <v>1629</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50"/>
        <v>3</v>
      </c>
      <c r="D890" s="73"/>
      <c r="E890" s="70"/>
      <c r="F890" s="70" t="s">
        <v>1630</v>
      </c>
      <c r="G890" s="73"/>
      <c r="H890" s="76" t="s">
        <v>1631</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50"/>
        <v>3</v>
      </c>
      <c r="D891" s="73"/>
      <c r="E891" s="70"/>
      <c r="F891" s="70" t="s">
        <v>1632</v>
      </c>
      <c r="G891" s="73"/>
      <c r="H891" s="76" t="s">
        <v>1498</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50"/>
        <v>3</v>
      </c>
      <c r="D892" s="73"/>
      <c r="E892" s="70"/>
      <c r="F892" s="70" t="s">
        <v>1633</v>
      </c>
      <c r="G892" s="73"/>
      <c r="H892" s="76" t="s">
        <v>1500</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50"/>
        <v>3</v>
      </c>
      <c r="D893" s="73"/>
      <c r="E893" s="70"/>
      <c r="F893" s="70" t="s">
        <v>1634</v>
      </c>
      <c r="G893" s="73"/>
      <c r="H893" s="76" t="s">
        <v>1502</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50"/>
        <v>3</v>
      </c>
      <c r="D894" s="73"/>
      <c r="E894" s="70"/>
      <c r="F894" s="70" t="s">
        <v>1635</v>
      </c>
      <c r="G894" s="73"/>
      <c r="H894" s="76" t="s">
        <v>1504</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50"/>
        <v>3</v>
      </c>
      <c r="D895" s="73"/>
      <c r="E895" s="70"/>
      <c r="F895" s="70" t="s">
        <v>2522</v>
      </c>
      <c r="G895" s="73"/>
      <c r="H895" s="76" t="s">
        <v>1498</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50"/>
        <v>3</v>
      </c>
      <c r="D896" s="73"/>
      <c r="E896" s="70"/>
      <c r="F896" s="70" t="s">
        <v>2523</v>
      </c>
      <c r="G896" s="73"/>
      <c r="H896" s="76" t="s">
        <v>1500</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50"/>
        <v>3</v>
      </c>
      <c r="D897" s="73"/>
      <c r="E897" s="70"/>
      <c r="F897" s="70" t="s">
        <v>2524</v>
      </c>
      <c r="G897" s="73"/>
      <c r="H897" s="76" t="s">
        <v>1502</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50"/>
        <v>3</v>
      </c>
      <c r="D898" s="73"/>
      <c r="E898" s="70"/>
      <c r="F898" s="70" t="s">
        <v>2525</v>
      </c>
      <c r="G898" s="73"/>
      <c r="H898" s="76" t="s">
        <v>1504</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50"/>
        <v>3</v>
      </c>
      <c r="D899" s="73"/>
      <c r="E899" s="70"/>
      <c r="F899" s="70" t="s">
        <v>2526</v>
      </c>
      <c r="G899" s="73"/>
      <c r="H899" s="76" t="s">
        <v>1498</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50"/>
        <v>3</v>
      </c>
      <c r="D900" s="73"/>
      <c r="E900" s="70"/>
      <c r="F900" s="70" t="s">
        <v>2527</v>
      </c>
      <c r="G900" s="73"/>
      <c r="H900" s="76" t="s">
        <v>1500</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50"/>
        <v>3</v>
      </c>
      <c r="D901" s="73"/>
      <c r="E901" s="70"/>
      <c r="F901" s="70" t="s">
        <v>2528</v>
      </c>
      <c r="G901" s="73"/>
      <c r="H901" s="76" t="s">
        <v>1502</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50"/>
        <v>3</v>
      </c>
      <c r="D902" s="73"/>
      <c r="E902" s="70"/>
      <c r="F902" s="70" t="s">
        <v>2529</v>
      </c>
      <c r="G902" s="73"/>
      <c r="H902" s="76" t="s">
        <v>1504</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2" x14ac:dyDescent="0.25">
      <c r="A903" s="45"/>
      <c r="B903" s="54"/>
      <c r="C903" s="47">
        <f t="shared" si="150"/>
        <v>3</v>
      </c>
      <c r="D903" s="73"/>
      <c r="E903" s="70"/>
      <c r="F903" s="70" t="s">
        <v>2530</v>
      </c>
      <c r="G903" s="73"/>
      <c r="H903" s="76" t="s">
        <v>2732</v>
      </c>
      <c r="I903" s="96" t="s">
        <v>510</v>
      </c>
      <c r="J903" s="96"/>
      <c r="K903" s="76"/>
      <c r="L903" s="76"/>
      <c r="M903" s="76"/>
      <c r="N903" s="76"/>
      <c r="O903" s="76"/>
      <c r="P903" s="76"/>
      <c r="Q903" s="76"/>
      <c r="R903" s="76"/>
      <c r="S903" s="76"/>
      <c r="T903" s="76"/>
      <c r="U903" s="76">
        <v>0</v>
      </c>
      <c r="V903" s="76">
        <v>0</v>
      </c>
      <c r="W903" s="76">
        <v>0</v>
      </c>
      <c r="X903" s="76">
        <v>0</v>
      </c>
      <c r="Y903" s="76">
        <v>0</v>
      </c>
      <c r="Z903" s="76">
        <v>0</v>
      </c>
      <c r="AA903" s="76">
        <v>0</v>
      </c>
      <c r="AB903" s="76">
        <v>0</v>
      </c>
      <c r="AC903" s="76"/>
      <c r="AD903" s="76"/>
      <c r="AE903" s="76"/>
      <c r="AF903" s="76">
        <v>1</v>
      </c>
      <c r="AG903" s="76">
        <v>1</v>
      </c>
      <c r="AH903" s="73"/>
      <c r="AI903" s="57"/>
      <c r="AJ903" s="45"/>
      <c r="AK903" s="45"/>
      <c r="AL903" s="45"/>
    </row>
    <row r="904" spans="1:38" outlineLevel="2" x14ac:dyDescent="0.25">
      <c r="A904" s="45"/>
      <c r="B904" s="54"/>
      <c r="C904" s="47">
        <f t="shared" si="150"/>
        <v>3</v>
      </c>
      <c r="D904" s="73"/>
      <c r="E904" s="70"/>
      <c r="F904" s="70" t="s">
        <v>2531</v>
      </c>
      <c r="G904" s="73"/>
      <c r="H904" s="76" t="s">
        <v>2734</v>
      </c>
      <c r="I904" s="96" t="s">
        <v>510</v>
      </c>
      <c r="J904" s="96"/>
      <c r="K904" s="76"/>
      <c r="L904" s="76"/>
      <c r="M904" s="76"/>
      <c r="N904" s="76"/>
      <c r="O904" s="76"/>
      <c r="P904" s="76"/>
      <c r="Q904" s="76"/>
      <c r="R904" s="76"/>
      <c r="S904" s="76"/>
      <c r="T904" s="76"/>
      <c r="U904" s="97">
        <v>0</v>
      </c>
      <c r="V904" s="97">
        <v>0</v>
      </c>
      <c r="W904" s="97">
        <v>0</v>
      </c>
      <c r="X904" s="255">
        <f t="shared" ref="X904:AB906" si="154">W904</f>
        <v>0</v>
      </c>
      <c r="Y904" s="255">
        <f t="shared" si="154"/>
        <v>0</v>
      </c>
      <c r="Z904" s="255">
        <f t="shared" si="154"/>
        <v>0</v>
      </c>
      <c r="AA904" s="255">
        <f t="shared" si="154"/>
        <v>0</v>
      </c>
      <c r="AB904" s="255">
        <f t="shared" si="154"/>
        <v>0</v>
      </c>
      <c r="AC904" s="76"/>
      <c r="AD904" s="76"/>
      <c r="AE904" s="76"/>
      <c r="AF904" s="76">
        <v>1</v>
      </c>
      <c r="AG904" s="76">
        <v>1</v>
      </c>
      <c r="AH904" s="73"/>
      <c r="AI904" s="57"/>
      <c r="AJ904" s="45"/>
      <c r="AK904" s="45"/>
      <c r="AL904" s="45"/>
    </row>
    <row r="905" spans="1:38" outlineLevel="2" x14ac:dyDescent="0.25">
      <c r="A905" s="45"/>
      <c r="B905" s="54"/>
      <c r="C905" s="47">
        <f t="shared" si="150"/>
        <v>3</v>
      </c>
      <c r="D905" s="73"/>
      <c r="E905" s="70"/>
      <c r="F905" s="70" t="s">
        <v>2532</v>
      </c>
      <c r="G905" s="73"/>
      <c r="H905" s="76" t="s">
        <v>2733</v>
      </c>
      <c r="I905" s="96" t="s">
        <v>510</v>
      </c>
      <c r="J905" s="96"/>
      <c r="K905" s="76"/>
      <c r="L905" s="76"/>
      <c r="M905" s="76"/>
      <c r="N905" s="76"/>
      <c r="O905" s="76"/>
      <c r="P905" s="76"/>
      <c r="Q905" s="76"/>
      <c r="R905" s="76"/>
      <c r="S905" s="76"/>
      <c r="T905" s="76"/>
      <c r="U905" s="97">
        <v>0</v>
      </c>
      <c r="V905" s="97">
        <v>0</v>
      </c>
      <c r="W905" s="97">
        <v>0</v>
      </c>
      <c r="X905" s="255">
        <f t="shared" si="154"/>
        <v>0</v>
      </c>
      <c r="Y905" s="255">
        <f t="shared" si="154"/>
        <v>0</v>
      </c>
      <c r="Z905" s="255">
        <f t="shared" si="154"/>
        <v>0</v>
      </c>
      <c r="AA905" s="255">
        <f t="shared" si="154"/>
        <v>0</v>
      </c>
      <c r="AB905" s="255">
        <f t="shared" si="154"/>
        <v>0</v>
      </c>
      <c r="AC905" s="76"/>
      <c r="AD905" s="76"/>
      <c r="AE905" s="76"/>
      <c r="AF905" s="76">
        <v>1</v>
      </c>
      <c r="AG905" s="76">
        <v>1</v>
      </c>
      <c r="AH905" s="73"/>
      <c r="AI905" s="57"/>
      <c r="AJ905" s="45"/>
      <c r="AK905" s="45"/>
      <c r="AL905" s="45"/>
    </row>
    <row r="906" spans="1:38" outlineLevel="2" x14ac:dyDescent="0.25">
      <c r="A906" s="45"/>
      <c r="B906" s="54"/>
      <c r="C906" s="47">
        <f t="shared" si="150"/>
        <v>3</v>
      </c>
      <c r="D906" s="73"/>
      <c r="E906" s="70"/>
      <c r="F906" s="70" t="s">
        <v>2533</v>
      </c>
      <c r="G906" s="73"/>
      <c r="H906" s="76" t="s">
        <v>2735</v>
      </c>
      <c r="I906" s="96" t="s">
        <v>510</v>
      </c>
      <c r="J906" s="96"/>
      <c r="K906" s="76"/>
      <c r="L906" s="76"/>
      <c r="M906" s="76"/>
      <c r="N906" s="76"/>
      <c r="O906" s="76"/>
      <c r="P906" s="76"/>
      <c r="Q906" s="76"/>
      <c r="R906" s="76"/>
      <c r="S906" s="76"/>
      <c r="T906" s="76"/>
      <c r="U906" s="97">
        <v>0</v>
      </c>
      <c r="V906" s="97">
        <v>0</v>
      </c>
      <c r="W906" s="97">
        <v>0</v>
      </c>
      <c r="X906" s="255">
        <f t="shared" si="154"/>
        <v>0</v>
      </c>
      <c r="Y906" s="255">
        <f t="shared" si="154"/>
        <v>0</v>
      </c>
      <c r="Z906" s="255">
        <f t="shared" si="154"/>
        <v>0</v>
      </c>
      <c r="AA906" s="255">
        <f t="shared" si="154"/>
        <v>0</v>
      </c>
      <c r="AB906" s="255">
        <f t="shared" si="154"/>
        <v>0</v>
      </c>
      <c r="AC906" s="76"/>
      <c r="AD906" s="76"/>
      <c r="AE906" s="76"/>
      <c r="AF906" s="76">
        <v>1</v>
      </c>
      <c r="AG906" s="76">
        <v>1</v>
      </c>
      <c r="AH906" s="73"/>
      <c r="AI906" s="57"/>
      <c r="AJ906" s="45"/>
      <c r="AK906" s="45"/>
      <c r="AL906" s="45"/>
    </row>
    <row r="907" spans="1:38" outlineLevel="2" x14ac:dyDescent="0.25">
      <c r="A907" s="45"/>
      <c r="B907" s="54"/>
      <c r="C907" s="47">
        <f t="shared" si="150"/>
        <v>3</v>
      </c>
      <c r="D907" s="73"/>
      <c r="E907" s="70"/>
      <c r="F907" s="70" t="s">
        <v>2534</v>
      </c>
      <c r="G907" s="73"/>
      <c r="H907" s="76" t="s">
        <v>2786</v>
      </c>
      <c r="I907" s="96" t="s">
        <v>510</v>
      </c>
      <c r="J907" s="96"/>
      <c r="K907" s="76"/>
      <c r="L907" s="76"/>
      <c r="M907" s="76"/>
      <c r="N907" s="76"/>
      <c r="O907" s="76"/>
      <c r="P907" s="76"/>
      <c r="Q907" s="76"/>
      <c r="R907" s="76"/>
      <c r="S907" s="76"/>
      <c r="T907" s="76"/>
      <c r="U907" s="76">
        <v>-100</v>
      </c>
      <c r="V907" s="76">
        <v>-100</v>
      </c>
      <c r="W907" s="76">
        <v>-100</v>
      </c>
      <c r="X907" s="76">
        <v>-100</v>
      </c>
      <c r="Y907" s="76">
        <v>-100</v>
      </c>
      <c r="Z907" s="76">
        <v>-100</v>
      </c>
      <c r="AA907" s="76">
        <v>-100</v>
      </c>
      <c r="AB907" s="76">
        <v>-100</v>
      </c>
      <c r="AC907" s="76"/>
      <c r="AD907" s="76" t="s">
        <v>2797</v>
      </c>
      <c r="AE907" s="76"/>
      <c r="AF907" s="76">
        <v>1</v>
      </c>
      <c r="AG907" s="76">
        <v>1</v>
      </c>
      <c r="AH907" s="73"/>
      <c r="AI907" s="57"/>
      <c r="AJ907" s="45"/>
      <c r="AK907" s="45"/>
      <c r="AL907" s="45"/>
    </row>
    <row r="908" spans="1:38" outlineLevel="2" x14ac:dyDescent="0.25">
      <c r="A908" s="45"/>
      <c r="B908" s="54"/>
      <c r="C908" s="47">
        <f t="shared" si="150"/>
        <v>3</v>
      </c>
      <c r="D908" s="73"/>
      <c r="E908" s="70"/>
      <c r="F908" s="70" t="s">
        <v>2535</v>
      </c>
      <c r="G908" s="73"/>
      <c r="H908" s="76" t="s">
        <v>2734</v>
      </c>
      <c r="I908" s="96" t="s">
        <v>510</v>
      </c>
      <c r="J908" s="96"/>
      <c r="K908" s="76"/>
      <c r="L908" s="76"/>
      <c r="M908" s="76"/>
      <c r="N908" s="76"/>
      <c r="O908" s="76"/>
      <c r="P908" s="76"/>
      <c r="Q908" s="76"/>
      <c r="R908" s="76"/>
      <c r="S908" s="76"/>
      <c r="T908" s="76"/>
      <c r="U908" s="97">
        <f>Y908-(-0.4)</f>
        <v>0</v>
      </c>
      <c r="V908" s="255">
        <f t="shared" ref="V908:W910" si="155">U908</f>
        <v>0</v>
      </c>
      <c r="W908" s="255">
        <f t="shared" si="155"/>
        <v>0</v>
      </c>
      <c r="X908" s="255">
        <f>Y908</f>
        <v>-0.4</v>
      </c>
      <c r="Y908" s="97">
        <f>-(0.4)</f>
        <v>-0.4</v>
      </c>
      <c r="Z908" s="255">
        <f t="shared" ref="Z908:AB910" si="156">Y908</f>
        <v>-0.4</v>
      </c>
      <c r="AA908" s="255">
        <f t="shared" si="156"/>
        <v>-0.4</v>
      </c>
      <c r="AB908" s="255">
        <f t="shared" si="156"/>
        <v>-0.4</v>
      </c>
      <c r="AC908" s="76"/>
      <c r="AD908" s="97" t="s">
        <v>2837</v>
      </c>
      <c r="AE908" s="76"/>
      <c r="AF908" s="97">
        <v>1</v>
      </c>
      <c r="AG908" s="97">
        <v>1</v>
      </c>
      <c r="AH908" s="73"/>
      <c r="AI908" s="57"/>
      <c r="AJ908" s="45"/>
      <c r="AK908" s="45"/>
      <c r="AL908" s="45"/>
    </row>
    <row r="909" spans="1:38" outlineLevel="2" x14ac:dyDescent="0.25">
      <c r="A909" s="45"/>
      <c r="B909" s="54"/>
      <c r="C909" s="47">
        <f t="shared" si="150"/>
        <v>3</v>
      </c>
      <c r="D909" s="73"/>
      <c r="E909" s="70"/>
      <c r="F909" s="70" t="s">
        <v>2536</v>
      </c>
      <c r="G909" s="73"/>
      <c r="H909" s="76" t="s">
        <v>2733</v>
      </c>
      <c r="I909" s="96" t="s">
        <v>510</v>
      </c>
      <c r="J909" s="96"/>
      <c r="K909" s="76"/>
      <c r="L909" s="76"/>
      <c r="M909" s="76"/>
      <c r="N909" s="76"/>
      <c r="O909" s="76"/>
      <c r="P909" s="76"/>
      <c r="Q909" s="76"/>
      <c r="R909" s="76"/>
      <c r="S909" s="76"/>
      <c r="T909" s="76"/>
      <c r="U909" s="97">
        <f>Y909-(-0.55)</f>
        <v>0.55000000000000004</v>
      </c>
      <c r="V909" s="255">
        <f t="shared" si="155"/>
        <v>0.55000000000000004</v>
      </c>
      <c r="W909" s="255">
        <f t="shared" si="155"/>
        <v>0.55000000000000004</v>
      </c>
      <c r="X909" s="255">
        <f>Y909</f>
        <v>0</v>
      </c>
      <c r="Y909" s="97">
        <v>0</v>
      </c>
      <c r="Z909" s="255">
        <f t="shared" si="156"/>
        <v>0</v>
      </c>
      <c r="AA909" s="255">
        <f t="shared" si="156"/>
        <v>0</v>
      </c>
      <c r="AB909" s="255">
        <f t="shared" si="156"/>
        <v>0</v>
      </c>
      <c r="AC909" s="76"/>
      <c r="AD909" s="76"/>
      <c r="AE909" s="76"/>
      <c r="AF909" s="97">
        <v>1</v>
      </c>
      <c r="AG909" s="97">
        <v>1</v>
      </c>
      <c r="AH909" s="73"/>
      <c r="AI909" s="57"/>
      <c r="AJ909" s="45"/>
      <c r="AK909" s="45"/>
      <c r="AL909" s="45"/>
    </row>
    <row r="910" spans="1:38" outlineLevel="2" x14ac:dyDescent="0.25">
      <c r="A910" s="45"/>
      <c r="B910" s="54"/>
      <c r="C910" s="47">
        <f t="shared" si="150"/>
        <v>3</v>
      </c>
      <c r="D910" s="73"/>
      <c r="E910" s="70"/>
      <c r="F910" s="70" t="s">
        <v>2537</v>
      </c>
      <c r="G910" s="73"/>
      <c r="H910" s="76" t="s">
        <v>2735</v>
      </c>
      <c r="I910" s="96" t="s">
        <v>510</v>
      </c>
      <c r="J910" s="96"/>
      <c r="K910" s="76"/>
      <c r="L910" s="76"/>
      <c r="M910" s="76"/>
      <c r="N910" s="76"/>
      <c r="O910" s="76"/>
      <c r="P910" s="76"/>
      <c r="Q910" s="76"/>
      <c r="R910" s="76"/>
      <c r="S910" s="76"/>
      <c r="T910" s="76"/>
      <c r="U910" s="97">
        <f>Y910-(-1.1573)</f>
        <v>1.8119000000000001</v>
      </c>
      <c r="V910" s="255">
        <f t="shared" si="155"/>
        <v>1.8119000000000001</v>
      </c>
      <c r="W910" s="255">
        <f t="shared" si="155"/>
        <v>1.8119000000000001</v>
      </c>
      <c r="X910" s="255">
        <f>Y910</f>
        <v>0.65459999999999996</v>
      </c>
      <c r="Y910" s="97">
        <f>-(-0.6546)</f>
        <v>0.65459999999999996</v>
      </c>
      <c r="Z910" s="255">
        <f t="shared" si="156"/>
        <v>0.65459999999999996</v>
      </c>
      <c r="AA910" s="255">
        <f t="shared" si="156"/>
        <v>0.65459999999999996</v>
      </c>
      <c r="AB910" s="255">
        <f t="shared" si="156"/>
        <v>0.65459999999999996</v>
      </c>
      <c r="AC910" s="76"/>
      <c r="AD910" s="76"/>
      <c r="AE910" s="76"/>
      <c r="AF910" s="97">
        <v>1</v>
      </c>
      <c r="AG910" s="97">
        <v>1</v>
      </c>
      <c r="AH910" s="73"/>
      <c r="AI910" s="57"/>
      <c r="AJ910" s="45"/>
      <c r="AK910" s="45"/>
      <c r="AL910" s="45"/>
    </row>
    <row r="911" spans="1:38" outlineLevel="2" x14ac:dyDescent="0.25">
      <c r="A911" s="45"/>
      <c r="B911" s="54"/>
      <c r="C911" s="47">
        <f t="shared" si="150"/>
        <v>3</v>
      </c>
      <c r="D911" s="73"/>
      <c r="E911" s="70"/>
      <c r="F911" s="70" t="s">
        <v>2538</v>
      </c>
      <c r="G911" s="73"/>
      <c r="H911" s="76" t="s">
        <v>2546</v>
      </c>
      <c r="I911" s="96" t="s">
        <v>510</v>
      </c>
      <c r="J911" s="96"/>
      <c r="K911" s="76"/>
      <c r="L911" s="76"/>
      <c r="M911" s="76"/>
      <c r="N911" s="76"/>
      <c r="O911" s="76"/>
      <c r="P911" s="76"/>
      <c r="Q911" s="76"/>
      <c r="R911" s="76"/>
      <c r="S911" s="76"/>
      <c r="T911" s="76"/>
      <c r="U911" s="76">
        <v>0</v>
      </c>
      <c r="V911" s="76">
        <v>0</v>
      </c>
      <c r="W911" s="76">
        <v>0</v>
      </c>
      <c r="X911" s="76">
        <v>0</v>
      </c>
      <c r="Y911" s="76">
        <v>0</v>
      </c>
      <c r="Z911" s="76">
        <v>0</v>
      </c>
      <c r="AA911" s="76">
        <v>0</v>
      </c>
      <c r="AB911" s="76">
        <v>0</v>
      </c>
      <c r="AC911" s="76"/>
      <c r="AD911" s="264" t="s">
        <v>2554</v>
      </c>
      <c r="AE911" s="76"/>
      <c r="AF911" s="76">
        <v>1</v>
      </c>
      <c r="AG911" s="76">
        <v>1</v>
      </c>
      <c r="AH911" s="73"/>
      <c r="AI911" s="57"/>
      <c r="AJ911" s="45"/>
      <c r="AK911" s="45"/>
      <c r="AL911" s="45"/>
    </row>
    <row r="912" spans="1:38" outlineLevel="2" x14ac:dyDescent="0.25">
      <c r="A912" s="45"/>
      <c r="B912" s="54"/>
      <c r="C912" s="47">
        <f t="shared" si="150"/>
        <v>3</v>
      </c>
      <c r="D912" s="73"/>
      <c r="E912" s="70"/>
      <c r="F912" s="70" t="s">
        <v>2539</v>
      </c>
      <c r="G912" s="73"/>
      <c r="H912" s="76" t="s">
        <v>1509</v>
      </c>
      <c r="I912" s="96" t="s">
        <v>510</v>
      </c>
      <c r="J912" s="96"/>
      <c r="K912" s="76"/>
      <c r="L912" s="76"/>
      <c r="M912" s="76"/>
      <c r="N912" s="76"/>
      <c r="O912" s="76"/>
      <c r="P912" s="76"/>
      <c r="Q912" s="76"/>
      <c r="R912" s="76"/>
      <c r="S912" s="76"/>
      <c r="T912" s="76"/>
      <c r="U912" s="97">
        <v>2.2589999999999999</v>
      </c>
      <c r="V912" s="255">
        <f>U912</f>
        <v>2.2589999999999999</v>
      </c>
      <c r="W912" s="255">
        <f t="shared" ref="V912:W915" si="157">V912</f>
        <v>2.2589999999999999</v>
      </c>
      <c r="X912" s="255">
        <f t="shared" ref="X912:X918" si="158">Y912</f>
        <v>1.962</v>
      </c>
      <c r="Y912" s="97">
        <v>1.962</v>
      </c>
      <c r="Z912" s="255">
        <f t="shared" ref="Z912:AB918" si="159">Y912</f>
        <v>1.962</v>
      </c>
      <c r="AA912" s="255">
        <f t="shared" si="159"/>
        <v>1.962</v>
      </c>
      <c r="AB912" s="255">
        <f t="shared" si="159"/>
        <v>1.962</v>
      </c>
      <c r="AC912" s="76"/>
      <c r="AD912" s="97" t="s">
        <v>2550</v>
      </c>
      <c r="AE912" s="76"/>
      <c r="AF912" s="97">
        <v>1</v>
      </c>
      <c r="AG912" s="97">
        <v>1</v>
      </c>
      <c r="AH912" s="73"/>
      <c r="AI912" s="57"/>
      <c r="AJ912" s="45"/>
      <c r="AK912" s="45"/>
      <c r="AL912" s="45"/>
    </row>
    <row r="913" spans="1:38" outlineLevel="2" x14ac:dyDescent="0.25">
      <c r="A913" s="45"/>
      <c r="B913" s="54"/>
      <c r="C913" s="47">
        <f t="shared" si="150"/>
        <v>3</v>
      </c>
      <c r="D913" s="73"/>
      <c r="E913" s="70"/>
      <c r="F913" s="70" t="s">
        <v>2540</v>
      </c>
      <c r="G913" s="73"/>
      <c r="H913" s="76" t="s">
        <v>1513</v>
      </c>
      <c r="I913" s="96" t="s">
        <v>510</v>
      </c>
      <c r="J913" s="96"/>
      <c r="K913" s="76"/>
      <c r="L913" s="76"/>
      <c r="M913" s="76"/>
      <c r="N913" s="76"/>
      <c r="O913" s="76"/>
      <c r="P913" s="76"/>
      <c r="Q913" s="76"/>
      <c r="R913" s="76"/>
      <c r="S913" s="76"/>
      <c r="T913" s="76"/>
      <c r="U913" s="97">
        <v>6</v>
      </c>
      <c r="V913" s="255">
        <f>U913</f>
        <v>6</v>
      </c>
      <c r="W913" s="255">
        <f t="shared" si="157"/>
        <v>6</v>
      </c>
      <c r="X913" s="255">
        <f t="shared" si="158"/>
        <v>5.6980000000000004</v>
      </c>
      <c r="Y913" s="97">
        <v>5.6980000000000004</v>
      </c>
      <c r="Z913" s="255">
        <f t="shared" si="159"/>
        <v>5.6980000000000004</v>
      </c>
      <c r="AA913" s="255">
        <f t="shared" si="159"/>
        <v>5.6980000000000004</v>
      </c>
      <c r="AB913" s="255">
        <f t="shared" si="159"/>
        <v>5.6980000000000004</v>
      </c>
      <c r="AC913" s="76"/>
      <c r="AD913" s="76"/>
      <c r="AE913" s="76"/>
      <c r="AF913" s="97">
        <v>1</v>
      </c>
      <c r="AG913" s="97">
        <v>1</v>
      </c>
      <c r="AH913" s="73"/>
      <c r="AI913" s="57"/>
      <c r="AJ913" s="45"/>
      <c r="AK913" s="45"/>
      <c r="AL913" s="45"/>
    </row>
    <row r="914" spans="1:38" outlineLevel="2" x14ac:dyDescent="0.25">
      <c r="A914" s="45"/>
      <c r="B914" s="54"/>
      <c r="C914" s="47">
        <f t="shared" si="150"/>
        <v>3</v>
      </c>
      <c r="D914" s="73"/>
      <c r="E914" s="70"/>
      <c r="F914" s="70" t="s">
        <v>2541</v>
      </c>
      <c r="G914" s="73"/>
      <c r="H914" s="76" t="s">
        <v>1515</v>
      </c>
      <c r="I914" s="96" t="s">
        <v>510</v>
      </c>
      <c r="J914" s="96"/>
      <c r="K914" s="76"/>
      <c r="L914" s="76"/>
      <c r="M914" s="76"/>
      <c r="N914" s="76"/>
      <c r="O914" s="76"/>
      <c r="P914" s="76"/>
      <c r="Q914" s="76"/>
      <c r="R914" s="76"/>
      <c r="S914" s="76"/>
      <c r="T914" s="76"/>
      <c r="U914" s="76">
        <v>100</v>
      </c>
      <c r="V914" s="76">
        <f>U914</f>
        <v>100</v>
      </c>
      <c r="W914" s="76">
        <f t="shared" si="157"/>
        <v>100</v>
      </c>
      <c r="X914" s="76">
        <f t="shared" si="158"/>
        <v>100</v>
      </c>
      <c r="Y914" s="76">
        <v>100</v>
      </c>
      <c r="Z914" s="76">
        <f t="shared" si="159"/>
        <v>100</v>
      </c>
      <c r="AA914" s="76">
        <f t="shared" si="159"/>
        <v>100</v>
      </c>
      <c r="AB914" s="76">
        <f t="shared" si="159"/>
        <v>100</v>
      </c>
      <c r="AC914" s="76"/>
      <c r="AD914" s="264" t="s">
        <v>2553</v>
      </c>
      <c r="AE914" s="76"/>
      <c r="AF914" s="76">
        <v>1</v>
      </c>
      <c r="AG914" s="76">
        <v>1</v>
      </c>
      <c r="AH914" s="73"/>
      <c r="AI914" s="57"/>
      <c r="AJ914" s="45"/>
      <c r="AK914" s="45"/>
      <c r="AL914" s="45"/>
    </row>
    <row r="915" spans="1:38" outlineLevel="2" x14ac:dyDescent="0.25">
      <c r="A915" s="45"/>
      <c r="B915" s="54"/>
      <c r="C915" s="47">
        <f t="shared" si="150"/>
        <v>3</v>
      </c>
      <c r="D915" s="73"/>
      <c r="E915" s="70"/>
      <c r="F915" s="70" t="s">
        <v>2542</v>
      </c>
      <c r="G915" s="73"/>
      <c r="H915" s="76" t="s">
        <v>2607</v>
      </c>
      <c r="I915" s="96" t="s">
        <v>510</v>
      </c>
      <c r="J915" s="96"/>
      <c r="K915" s="76"/>
      <c r="L915" s="76"/>
      <c r="M915" s="76"/>
      <c r="N915" s="76"/>
      <c r="O915" s="76"/>
      <c r="P915" s="76"/>
      <c r="Q915" s="76"/>
      <c r="R915" s="76"/>
      <c r="S915" s="76"/>
      <c r="T915" s="76"/>
      <c r="U915" s="97">
        <v>1.302</v>
      </c>
      <c r="V915" s="255">
        <f t="shared" si="157"/>
        <v>1.302</v>
      </c>
      <c r="W915" s="97">
        <v>1.7747839999999999</v>
      </c>
      <c r="X915" s="255">
        <f t="shared" si="158"/>
        <v>0.64400000000000002</v>
      </c>
      <c r="Y915" s="97">
        <v>0.64400000000000002</v>
      </c>
      <c r="Z915" s="255">
        <f t="shared" si="159"/>
        <v>0.64400000000000002</v>
      </c>
      <c r="AA915" s="255">
        <f t="shared" si="159"/>
        <v>0.64400000000000002</v>
      </c>
      <c r="AB915" s="255">
        <f t="shared" si="159"/>
        <v>0.64400000000000002</v>
      </c>
      <c r="AC915" s="76"/>
      <c r="AD915" s="97" t="s">
        <v>2767</v>
      </c>
      <c r="AE915" s="76"/>
      <c r="AF915" s="76">
        <v>1</v>
      </c>
      <c r="AG915" s="76">
        <v>1</v>
      </c>
      <c r="AH915" s="73"/>
      <c r="AI915" s="57"/>
      <c r="AJ915" s="45"/>
      <c r="AK915" s="45"/>
      <c r="AL915" s="45"/>
    </row>
    <row r="916" spans="1:38" outlineLevel="2" x14ac:dyDescent="0.25">
      <c r="A916" s="45"/>
      <c r="B916" s="54"/>
      <c r="C916" s="47">
        <f t="shared" si="150"/>
        <v>3</v>
      </c>
      <c r="D916" s="73"/>
      <c r="E916" s="70"/>
      <c r="F916" s="70" t="s">
        <v>2543</v>
      </c>
      <c r="G916" s="73"/>
      <c r="H916" s="76" t="s">
        <v>2547</v>
      </c>
      <c r="I916" s="96" t="s">
        <v>510</v>
      </c>
      <c r="J916" s="96"/>
      <c r="K916" s="76"/>
      <c r="L916" s="76"/>
      <c r="M916" s="76"/>
      <c r="N916" s="76"/>
      <c r="O916" s="76"/>
      <c r="P916" s="76"/>
      <c r="Q916" s="76"/>
      <c r="R916" s="76"/>
      <c r="S916" s="76"/>
      <c r="T916" s="76"/>
      <c r="U916" s="97">
        <v>4.9800000000000004</v>
      </c>
      <c r="V916" s="255">
        <f t="shared" ref="V916:W918" si="160">U916</f>
        <v>4.9800000000000004</v>
      </c>
      <c r="W916" s="97">
        <v>5.2835130000000001</v>
      </c>
      <c r="X916" s="255">
        <f t="shared" si="158"/>
        <v>3.1459999999999999</v>
      </c>
      <c r="Y916" s="97">
        <v>3.1459999999999999</v>
      </c>
      <c r="Z916" s="255">
        <f t="shared" si="159"/>
        <v>3.1459999999999999</v>
      </c>
      <c r="AA916" s="255">
        <f t="shared" si="159"/>
        <v>3.1459999999999999</v>
      </c>
      <c r="AB916" s="255">
        <f t="shared" si="159"/>
        <v>3.1459999999999999</v>
      </c>
      <c r="AC916" s="76"/>
      <c r="AD916" s="76"/>
      <c r="AE916" s="76"/>
      <c r="AF916" s="97">
        <v>1</v>
      </c>
      <c r="AG916" s="97">
        <v>1</v>
      </c>
      <c r="AH916" s="73"/>
      <c r="AI916" s="57"/>
      <c r="AJ916" s="45"/>
      <c r="AK916" s="45"/>
      <c r="AL916" s="45"/>
    </row>
    <row r="917" spans="1:38" outlineLevel="2" x14ac:dyDescent="0.25">
      <c r="A917" s="45"/>
      <c r="B917" s="54"/>
      <c r="C917" s="47">
        <f t="shared" si="150"/>
        <v>3</v>
      </c>
      <c r="D917" s="73"/>
      <c r="E917" s="70"/>
      <c r="F917" s="70" t="s">
        <v>2544</v>
      </c>
      <c r="G917" s="73"/>
      <c r="H917" s="76" t="s">
        <v>2548</v>
      </c>
      <c r="I917" s="96" t="s">
        <v>510</v>
      </c>
      <c r="J917" s="96"/>
      <c r="K917" s="76"/>
      <c r="L917" s="76"/>
      <c r="M917" s="76"/>
      <c r="N917" s="76"/>
      <c r="O917" s="76"/>
      <c r="P917" s="76"/>
      <c r="Q917" s="76"/>
      <c r="R917" s="76"/>
      <c r="S917" s="76"/>
      <c r="T917" s="76"/>
      <c r="U917" s="97">
        <v>7.9349999999999996</v>
      </c>
      <c r="V917" s="255">
        <f t="shared" si="160"/>
        <v>7.9349999999999996</v>
      </c>
      <c r="W917" s="255">
        <f t="shared" si="160"/>
        <v>7.9349999999999996</v>
      </c>
      <c r="X917" s="255">
        <f t="shared" si="158"/>
        <v>6.0309999999999997</v>
      </c>
      <c r="Y917" s="97">
        <v>6.0309999999999997</v>
      </c>
      <c r="Z917" s="255">
        <f t="shared" si="159"/>
        <v>6.0309999999999997</v>
      </c>
      <c r="AA917" s="255">
        <f t="shared" si="159"/>
        <v>6.0309999999999997</v>
      </c>
      <c r="AB917" s="255">
        <f t="shared" si="159"/>
        <v>6.0309999999999997</v>
      </c>
      <c r="AC917" s="76"/>
      <c r="AD917" s="97" t="s">
        <v>2800</v>
      </c>
      <c r="AE917" s="76"/>
      <c r="AF917" s="97">
        <v>1</v>
      </c>
      <c r="AG917" s="97">
        <v>1</v>
      </c>
      <c r="AH917" s="73"/>
      <c r="AI917" s="57"/>
      <c r="AJ917" s="45"/>
      <c r="AK917" s="45"/>
      <c r="AL917" s="45"/>
    </row>
    <row r="918" spans="1:38" outlineLevel="2" x14ac:dyDescent="0.25">
      <c r="A918" s="45"/>
      <c r="B918" s="54"/>
      <c r="C918" s="47">
        <f t="shared" si="150"/>
        <v>3</v>
      </c>
      <c r="D918" s="73"/>
      <c r="E918" s="70"/>
      <c r="F918" s="70" t="s">
        <v>2545</v>
      </c>
      <c r="G918" s="73"/>
      <c r="H918" s="76" t="s">
        <v>2549</v>
      </c>
      <c r="I918" s="96" t="s">
        <v>510</v>
      </c>
      <c r="J918" s="96"/>
      <c r="K918" s="76"/>
      <c r="L918" s="76"/>
      <c r="M918" s="76"/>
      <c r="N918" s="76"/>
      <c r="O918" s="76"/>
      <c r="P918" s="76"/>
      <c r="Q918" s="76"/>
      <c r="R918" s="76"/>
      <c r="S918" s="76"/>
      <c r="T918" s="76"/>
      <c r="U918" s="76">
        <v>100</v>
      </c>
      <c r="V918" s="76">
        <f t="shared" si="160"/>
        <v>100</v>
      </c>
      <c r="W918" s="76">
        <f t="shared" si="160"/>
        <v>100</v>
      </c>
      <c r="X918" s="76">
        <f t="shared" si="158"/>
        <v>100</v>
      </c>
      <c r="Y918" s="76">
        <v>100</v>
      </c>
      <c r="Z918" s="76">
        <f t="shared" si="159"/>
        <v>100</v>
      </c>
      <c r="AA918" s="76">
        <f t="shared" si="159"/>
        <v>100</v>
      </c>
      <c r="AB918" s="76">
        <f t="shared" si="159"/>
        <v>100</v>
      </c>
      <c r="AC918" s="76"/>
      <c r="AD918" s="264" t="s">
        <v>2553</v>
      </c>
      <c r="AE918" s="76"/>
      <c r="AF918" s="76">
        <v>1</v>
      </c>
      <c r="AG918" s="76">
        <v>1</v>
      </c>
      <c r="AH918" s="73"/>
      <c r="AI918" s="57"/>
      <c r="AJ918" s="45"/>
      <c r="AK918" s="45"/>
      <c r="AL918" s="45"/>
    </row>
    <row r="919" spans="1:38" outlineLevel="1" x14ac:dyDescent="0.25">
      <c r="A919" s="45"/>
      <c r="B919" s="54"/>
      <c r="C919" s="47">
        <f>INT($C$29)+1</f>
        <v>2</v>
      </c>
      <c r="D919" s="73"/>
      <c r="E919" s="70"/>
      <c r="F919" s="265" t="s">
        <v>1636</v>
      </c>
      <c r="G919" s="73"/>
      <c r="H919" s="246" t="s">
        <v>1637</v>
      </c>
      <c r="I919" s="129"/>
      <c r="J919" s="129" t="s">
        <v>1054</v>
      </c>
      <c r="K919" s="76"/>
      <c r="L919" s="76"/>
      <c r="M919" s="76"/>
      <c r="N919" s="76"/>
      <c r="O919" s="76"/>
      <c r="P919" s="76"/>
      <c r="Q919" s="76"/>
      <c r="R919" s="76"/>
      <c r="S919" s="76"/>
      <c r="T919" s="76"/>
      <c r="U919" s="79">
        <v>26</v>
      </c>
      <c r="V919" s="79">
        <v>4</v>
      </c>
      <c r="W919" s="79">
        <v>-12</v>
      </c>
      <c r="X919" s="76"/>
      <c r="Y919" s="76"/>
      <c r="Z919" s="76"/>
      <c r="AA919" s="76"/>
      <c r="AB919" s="76"/>
      <c r="AC919" s="76"/>
      <c r="AD919" s="76"/>
      <c r="AE919" s="76"/>
      <c r="AF919" s="76"/>
      <c r="AG919" s="76"/>
      <c r="AH919" s="73"/>
      <c r="AI919" s="57"/>
      <c r="AJ919" s="45"/>
      <c r="AK919" s="45"/>
      <c r="AL919" s="45"/>
    </row>
    <row r="920" spans="1:38" outlineLevel="2" x14ac:dyDescent="0.25">
      <c r="A920" s="45"/>
      <c r="B920" s="54"/>
      <c r="C920" s="47">
        <f>INT($C$29)+2</f>
        <v>3</v>
      </c>
      <c r="D920" s="73"/>
      <c r="E920" s="70" t="s">
        <v>799</v>
      </c>
      <c r="F920" s="70" t="s">
        <v>1638</v>
      </c>
      <c r="G920" s="73"/>
      <c r="H920" s="76" t="s">
        <v>1639</v>
      </c>
      <c r="I920" s="96" t="s">
        <v>673</v>
      </c>
      <c r="J920" s="96"/>
      <c r="K920" s="76"/>
      <c r="L920" s="76"/>
      <c r="M920" s="76"/>
      <c r="N920" s="76"/>
      <c r="O920" s="76"/>
      <c r="P920" s="76"/>
      <c r="Q920" s="76"/>
      <c r="R920" s="76" t="s">
        <v>680</v>
      </c>
      <c r="S920" s="76" t="s">
        <v>803</v>
      </c>
      <c r="T920" s="76"/>
      <c r="U920" s="76">
        <v>0</v>
      </c>
      <c r="V920" s="76">
        <v>0</v>
      </c>
      <c r="W920" s="76">
        <v>0</v>
      </c>
      <c r="X920" s="76">
        <v>0</v>
      </c>
      <c r="Y920" s="76">
        <v>0</v>
      </c>
      <c r="Z920" s="76">
        <v>0</v>
      </c>
      <c r="AA920" s="76">
        <v>0</v>
      </c>
      <c r="AB920" s="76">
        <v>0</v>
      </c>
      <c r="AC920" s="76"/>
      <c r="AD920" s="264" t="s">
        <v>1640</v>
      </c>
      <c r="AE920" s="76"/>
      <c r="AF920" s="76">
        <v>1</v>
      </c>
      <c r="AG920" s="76">
        <v>1</v>
      </c>
      <c r="AH920" s="73"/>
      <c r="AI920" s="57"/>
      <c r="AJ920" s="45"/>
      <c r="AK920" s="45"/>
      <c r="AL920" s="45"/>
    </row>
    <row r="921" spans="1:38" outlineLevel="2" x14ac:dyDescent="0.25">
      <c r="A921" s="45"/>
      <c r="B921" s="54"/>
      <c r="C921" s="47">
        <f>INT($C$29)+2</f>
        <v>3</v>
      </c>
      <c r="D921" s="73"/>
      <c r="E921" s="70"/>
      <c r="F921" s="70" t="s">
        <v>1641</v>
      </c>
      <c r="G921" s="73"/>
      <c r="H921" s="76" t="s">
        <v>1642</v>
      </c>
      <c r="I921" s="96" t="s">
        <v>673</v>
      </c>
      <c r="J921" s="96"/>
      <c r="K921" s="97">
        <v>0.38900000000000001</v>
      </c>
      <c r="L921" s="97">
        <v>0.48599999999999999</v>
      </c>
      <c r="M921" s="97">
        <v>0.375</v>
      </c>
      <c r="N921" s="97">
        <v>0.375</v>
      </c>
      <c r="O921" s="97">
        <v>0.375</v>
      </c>
      <c r="P921" s="97">
        <v>0.5</v>
      </c>
      <c r="Q921" s="76"/>
      <c r="R921" s="76" t="s">
        <v>680</v>
      </c>
      <c r="S921" s="76" t="s">
        <v>803</v>
      </c>
      <c r="T921" s="76"/>
      <c r="U921" s="253">
        <f t="shared" ref="U921:AB923" si="161">INDEX($K921:$Q921,1,U$43)</f>
        <v>0.38900000000000001</v>
      </c>
      <c r="V921" s="253">
        <f t="shared" si="161"/>
        <v>0.38900000000000001</v>
      </c>
      <c r="W921" s="253">
        <f t="shared" si="161"/>
        <v>0.38900000000000001</v>
      </c>
      <c r="X921" s="253">
        <f t="shared" si="161"/>
        <v>0.48599999999999999</v>
      </c>
      <c r="Y921" s="253">
        <f t="shared" si="161"/>
        <v>0.48599999999999999</v>
      </c>
      <c r="Z921" s="253">
        <f t="shared" si="161"/>
        <v>0.48599999999999999</v>
      </c>
      <c r="AA921" s="253">
        <f t="shared" si="161"/>
        <v>0.48599999999999999</v>
      </c>
      <c r="AB921" s="253">
        <f t="shared" si="161"/>
        <v>0.48599999999999999</v>
      </c>
      <c r="AC921" s="76"/>
      <c r="AD921" s="76"/>
      <c r="AE921" s="76"/>
      <c r="AF921" s="97">
        <v>1</v>
      </c>
      <c r="AG921" s="97">
        <v>1</v>
      </c>
      <c r="AH921" s="73"/>
      <c r="AI921" s="57"/>
      <c r="AJ921" s="45"/>
      <c r="AK921" s="45"/>
      <c r="AL921" s="45"/>
    </row>
    <row r="922" spans="1:38" outlineLevel="2" x14ac:dyDescent="0.25">
      <c r="A922" s="45"/>
      <c r="B922" s="54"/>
      <c r="C922" s="47">
        <f>INT($C$29)+2</f>
        <v>3</v>
      </c>
      <c r="D922" s="73"/>
      <c r="E922" s="70"/>
      <c r="F922" s="70" t="s">
        <v>1638</v>
      </c>
      <c r="G922" s="73"/>
      <c r="H922" s="76" t="s">
        <v>1643</v>
      </c>
      <c r="I922" s="96" t="s">
        <v>673</v>
      </c>
      <c r="J922" s="96"/>
      <c r="K922" s="97">
        <v>0.622</v>
      </c>
      <c r="L922" s="97">
        <v>0.77800000000000002</v>
      </c>
      <c r="M922" s="76"/>
      <c r="N922" s="76"/>
      <c r="O922" s="76"/>
      <c r="P922" s="76"/>
      <c r="Q922" s="76"/>
      <c r="R922" s="76" t="s">
        <v>680</v>
      </c>
      <c r="S922" s="76" t="s">
        <v>803</v>
      </c>
      <c r="T922" s="76"/>
      <c r="U922" s="253">
        <f t="shared" si="161"/>
        <v>0.622</v>
      </c>
      <c r="V922" s="253">
        <f t="shared" si="161"/>
        <v>0.622</v>
      </c>
      <c r="W922" s="253">
        <f t="shared" si="161"/>
        <v>0.622</v>
      </c>
      <c r="X922" s="253">
        <f t="shared" si="161"/>
        <v>0.77800000000000002</v>
      </c>
      <c r="Y922" s="253">
        <f t="shared" si="161"/>
        <v>0.77800000000000002</v>
      </c>
      <c r="Z922" s="253">
        <f t="shared" si="161"/>
        <v>0.77800000000000002</v>
      </c>
      <c r="AA922" s="253">
        <f t="shared" si="161"/>
        <v>0.77800000000000002</v>
      </c>
      <c r="AB922" s="253">
        <f t="shared" si="161"/>
        <v>0.77800000000000002</v>
      </c>
      <c r="AC922" s="76"/>
      <c r="AD922" s="76"/>
      <c r="AE922" s="76"/>
      <c r="AF922" s="97">
        <v>1</v>
      </c>
      <c r="AG922" s="97">
        <v>1</v>
      </c>
      <c r="AH922" s="73"/>
      <c r="AI922" s="57"/>
      <c r="AJ922" s="45"/>
      <c r="AK922" s="45"/>
      <c r="AL922" s="45"/>
    </row>
    <row r="923" spans="1:38" outlineLevel="2" collapsed="1" x14ac:dyDescent="0.25">
      <c r="A923" s="45"/>
      <c r="B923" s="54"/>
      <c r="C923" s="47">
        <f>INT($C$29)+2</f>
        <v>3</v>
      </c>
      <c r="D923" s="73"/>
      <c r="E923" s="70"/>
      <c r="F923" s="70" t="s">
        <v>1644</v>
      </c>
      <c r="G923" s="73"/>
      <c r="H923" s="76" t="s">
        <v>1645</v>
      </c>
      <c r="I923" s="96" t="s">
        <v>673</v>
      </c>
      <c r="J923" s="96"/>
      <c r="K923" s="97">
        <v>0.746</v>
      </c>
      <c r="L923" s="97">
        <v>0.93400000000000005</v>
      </c>
      <c r="M923" s="76"/>
      <c r="N923" s="76"/>
      <c r="O923" s="76"/>
      <c r="P923" s="76"/>
      <c r="Q923" s="76"/>
      <c r="R923" s="76" t="s">
        <v>680</v>
      </c>
      <c r="S923" s="76" t="s">
        <v>803</v>
      </c>
      <c r="T923" s="76"/>
      <c r="U923" s="253">
        <f t="shared" si="161"/>
        <v>0.746</v>
      </c>
      <c r="V923" s="253">
        <f t="shared" si="161"/>
        <v>0.746</v>
      </c>
      <c r="W923" s="253">
        <f t="shared" si="161"/>
        <v>0.746</v>
      </c>
      <c r="X923" s="253">
        <f t="shared" si="161"/>
        <v>0.93400000000000005</v>
      </c>
      <c r="Y923" s="253">
        <f t="shared" si="161"/>
        <v>0.93400000000000005</v>
      </c>
      <c r="Z923" s="253">
        <f t="shared" si="161"/>
        <v>0.93400000000000005</v>
      </c>
      <c r="AA923" s="253">
        <f t="shared" si="161"/>
        <v>0.93400000000000005</v>
      </c>
      <c r="AB923" s="253">
        <f t="shared" si="161"/>
        <v>0.93400000000000005</v>
      </c>
      <c r="AC923" s="76"/>
      <c r="AD923" s="76"/>
      <c r="AE923" s="76"/>
      <c r="AF923" s="97">
        <v>1</v>
      </c>
      <c r="AG923" s="97">
        <v>1</v>
      </c>
      <c r="AH923" s="73"/>
      <c r="AI923" s="57"/>
      <c r="AJ923" s="45"/>
      <c r="AK923" s="45"/>
      <c r="AL923" s="45"/>
    </row>
    <row r="924" spans="1:38" hidden="1" outlineLevel="3" x14ac:dyDescent="0.25">
      <c r="A924" s="45"/>
      <c r="B924" s="54"/>
      <c r="C924" s="47">
        <f t="shared" ref="C924:C987" si="162">INT($C$29)+3</f>
        <v>4</v>
      </c>
      <c r="D924" s="73"/>
      <c r="E924" s="70"/>
      <c r="F924" s="70" t="s">
        <v>1646</v>
      </c>
      <c r="G924" s="73"/>
      <c r="H924" s="76" t="s">
        <v>1498</v>
      </c>
      <c r="I924" s="96" t="s">
        <v>510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62"/>
        <v>4</v>
      </c>
      <c r="D925" s="73"/>
      <c r="E925" s="70"/>
      <c r="F925" s="70" t="s">
        <v>1647</v>
      </c>
      <c r="G925" s="73"/>
      <c r="H925" s="76" t="s">
        <v>1500</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62"/>
        <v>4</v>
      </c>
      <c r="D926" s="73"/>
      <c r="E926" s="70"/>
      <c r="F926" s="70" t="s">
        <v>1648</v>
      </c>
      <c r="G926" s="73"/>
      <c r="H926" s="76" t="s">
        <v>1502</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62"/>
        <v>4</v>
      </c>
      <c r="D927" s="73"/>
      <c r="E927" s="70"/>
      <c r="F927" s="70" t="s">
        <v>1649</v>
      </c>
      <c r="G927" s="73"/>
      <c r="H927" s="76" t="s">
        <v>1504</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62"/>
        <v>4</v>
      </c>
      <c r="D928" s="73"/>
      <c r="E928" s="70"/>
      <c r="F928" s="70" t="s">
        <v>1650</v>
      </c>
      <c r="G928" s="73"/>
      <c r="H928" s="76" t="s">
        <v>1498</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62"/>
        <v>4</v>
      </c>
      <c r="D929" s="73"/>
      <c r="E929" s="70"/>
      <c r="F929" s="70" t="s">
        <v>1651</v>
      </c>
      <c r="G929" s="73"/>
      <c r="H929" s="76" t="s">
        <v>1500</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62"/>
        <v>4</v>
      </c>
      <c r="D930" s="73"/>
      <c r="E930" s="70"/>
      <c r="F930" s="70" t="s">
        <v>1652</v>
      </c>
      <c r="G930" s="73"/>
      <c r="H930" s="76" t="s">
        <v>1502</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62"/>
        <v>4</v>
      </c>
      <c r="D931" s="73"/>
      <c r="E931" s="70"/>
      <c r="F931" s="70" t="s">
        <v>1653</v>
      </c>
      <c r="G931" s="73"/>
      <c r="H931" s="76" t="s">
        <v>1504</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62"/>
        <v>4</v>
      </c>
      <c r="D932" s="73"/>
      <c r="E932" s="70"/>
      <c r="F932" s="70" t="s">
        <v>1654</v>
      </c>
      <c r="G932" s="73"/>
      <c r="H932" s="76" t="s">
        <v>1498</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62"/>
        <v>4</v>
      </c>
      <c r="D933" s="73"/>
      <c r="E933" s="70"/>
      <c r="F933" s="70" t="s">
        <v>1655</v>
      </c>
      <c r="G933" s="73"/>
      <c r="H933" s="76" t="s">
        <v>1500</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62"/>
        <v>4</v>
      </c>
      <c r="D934" s="73"/>
      <c r="E934" s="70"/>
      <c r="F934" s="70" t="s">
        <v>1656</v>
      </c>
      <c r="G934" s="73"/>
      <c r="H934" s="76" t="s">
        <v>1502</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62"/>
        <v>4</v>
      </c>
      <c r="D935" s="73"/>
      <c r="E935" s="70"/>
      <c r="F935" s="70" t="s">
        <v>1657</v>
      </c>
      <c r="G935" s="73"/>
      <c r="H935" s="76" t="s">
        <v>1504</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62"/>
        <v>4</v>
      </c>
      <c r="D936" s="73"/>
      <c r="E936" s="70"/>
      <c r="F936" s="70" t="s">
        <v>1658</v>
      </c>
      <c r="G936" s="73"/>
      <c r="H936" s="76" t="s">
        <v>1498</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62"/>
        <v>4</v>
      </c>
      <c r="D937" s="73"/>
      <c r="E937" s="70"/>
      <c r="F937" s="70" t="s">
        <v>1659</v>
      </c>
      <c r="G937" s="73"/>
      <c r="H937" s="76" t="s">
        <v>1500</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62"/>
        <v>4</v>
      </c>
      <c r="D938" s="73"/>
      <c r="E938" s="70"/>
      <c r="F938" s="70" t="s">
        <v>1660</v>
      </c>
      <c r="G938" s="73"/>
      <c r="H938" s="76" t="s">
        <v>1502</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62"/>
        <v>4</v>
      </c>
      <c r="D939" s="73"/>
      <c r="E939" s="70"/>
      <c r="F939" s="70" t="s">
        <v>1661</v>
      </c>
      <c r="G939" s="73"/>
      <c r="H939" s="76" t="s">
        <v>1504</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62"/>
        <v>4</v>
      </c>
      <c r="D940" s="73"/>
      <c r="E940" s="70"/>
      <c r="F940" s="70" t="s">
        <v>1662</v>
      </c>
      <c r="G940" s="73"/>
      <c r="H940" s="76" t="s">
        <v>1498</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62"/>
        <v>4</v>
      </c>
      <c r="D941" s="73"/>
      <c r="E941" s="70"/>
      <c r="F941" s="70" t="s">
        <v>1663</v>
      </c>
      <c r="G941" s="73"/>
      <c r="H941" s="76" t="s">
        <v>1500</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62"/>
        <v>4</v>
      </c>
      <c r="D942" s="73"/>
      <c r="E942" s="70"/>
      <c r="F942" s="70" t="s">
        <v>1664</v>
      </c>
      <c r="G942" s="73"/>
      <c r="H942" s="76" t="s">
        <v>1502</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62"/>
        <v>4</v>
      </c>
      <c r="D943" s="73"/>
      <c r="E943" s="70"/>
      <c r="F943" s="70" t="s">
        <v>1665</v>
      </c>
      <c r="G943" s="73"/>
      <c r="H943" s="76" t="s">
        <v>1504</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62"/>
        <v>4</v>
      </c>
      <c r="D944" s="73"/>
      <c r="E944" s="70"/>
      <c r="F944" s="70" t="s">
        <v>1666</v>
      </c>
      <c r="G944" s="73"/>
      <c r="H944" s="76" t="s">
        <v>1498</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62"/>
        <v>4</v>
      </c>
      <c r="D945" s="73"/>
      <c r="E945" s="70"/>
      <c r="F945" s="70" t="s">
        <v>1667</v>
      </c>
      <c r="G945" s="73"/>
      <c r="H945" s="76" t="s">
        <v>1500</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62"/>
        <v>4</v>
      </c>
      <c r="D946" s="73"/>
      <c r="E946" s="70"/>
      <c r="F946" s="70" t="s">
        <v>1668</v>
      </c>
      <c r="G946" s="73"/>
      <c r="H946" s="76" t="s">
        <v>1502</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62"/>
        <v>4</v>
      </c>
      <c r="D947" s="73"/>
      <c r="E947" s="70"/>
      <c r="F947" s="70" t="s">
        <v>1669</v>
      </c>
      <c r="G947" s="73"/>
      <c r="H947" s="76" t="s">
        <v>1504</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62"/>
        <v>4</v>
      </c>
      <c r="D948" s="73"/>
      <c r="E948" s="70"/>
      <c r="F948" s="70" t="s">
        <v>1670</v>
      </c>
      <c r="G948" s="73"/>
      <c r="H948" s="76" t="s">
        <v>1498</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62"/>
        <v>4</v>
      </c>
      <c r="D949" s="73"/>
      <c r="E949" s="70"/>
      <c r="F949" s="70" t="s">
        <v>1671</v>
      </c>
      <c r="G949" s="73"/>
      <c r="H949" s="76" t="s">
        <v>1500</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62"/>
        <v>4</v>
      </c>
      <c r="D950" s="73"/>
      <c r="E950" s="70"/>
      <c r="F950" s="70" t="s">
        <v>1672</v>
      </c>
      <c r="G950" s="73"/>
      <c r="H950" s="76" t="s">
        <v>1502</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62"/>
        <v>4</v>
      </c>
      <c r="D951" s="73"/>
      <c r="E951" s="70"/>
      <c r="F951" s="70" t="s">
        <v>1673</v>
      </c>
      <c r="G951" s="73"/>
      <c r="H951" s="76" t="s">
        <v>1504</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62"/>
        <v>4</v>
      </c>
      <c r="D952" s="73"/>
      <c r="E952" s="70"/>
      <c r="F952" s="70" t="s">
        <v>1674</v>
      </c>
      <c r="G952" s="73"/>
      <c r="H952" s="76" t="s">
        <v>1498</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62"/>
        <v>4</v>
      </c>
      <c r="D953" s="73"/>
      <c r="E953" s="70"/>
      <c r="F953" s="70" t="s">
        <v>1675</v>
      </c>
      <c r="G953" s="73"/>
      <c r="H953" s="76" t="s">
        <v>1500</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62"/>
        <v>4</v>
      </c>
      <c r="D954" s="73"/>
      <c r="E954" s="70"/>
      <c r="F954" s="70" t="s">
        <v>1676</v>
      </c>
      <c r="G954" s="73"/>
      <c r="H954" s="76" t="s">
        <v>1502</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62"/>
        <v>4</v>
      </c>
      <c r="D955" s="73"/>
      <c r="E955" s="70"/>
      <c r="F955" s="70" t="s">
        <v>1677</v>
      </c>
      <c r="G955" s="73"/>
      <c r="H955" s="76" t="s">
        <v>1504</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62"/>
        <v>4</v>
      </c>
      <c r="D956" s="73"/>
      <c r="E956" s="70"/>
      <c r="F956" s="70" t="s">
        <v>1678</v>
      </c>
      <c r="G956" s="73"/>
      <c r="H956" s="76" t="s">
        <v>1498</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62"/>
        <v>4</v>
      </c>
      <c r="D957" s="73"/>
      <c r="E957" s="70"/>
      <c r="F957" s="70" t="s">
        <v>1679</v>
      </c>
      <c r="G957" s="73"/>
      <c r="H957" s="76" t="s">
        <v>1500</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62"/>
        <v>4</v>
      </c>
      <c r="D958" s="73"/>
      <c r="E958" s="70"/>
      <c r="F958" s="70" t="s">
        <v>1680</v>
      </c>
      <c r="G958" s="73"/>
      <c r="H958" s="76" t="s">
        <v>1502</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62"/>
        <v>4</v>
      </c>
      <c r="D959" s="73"/>
      <c r="E959" s="70"/>
      <c r="F959" s="70" t="s">
        <v>1681</v>
      </c>
      <c r="G959" s="73"/>
      <c r="H959" s="76" t="s">
        <v>1504</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62"/>
        <v>4</v>
      </c>
      <c r="D960" s="73"/>
      <c r="E960" s="70"/>
      <c r="F960" s="70" t="s">
        <v>1682</v>
      </c>
      <c r="G960" s="73"/>
      <c r="H960" s="76" t="s">
        <v>1498</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62"/>
        <v>4</v>
      </c>
      <c r="D961" s="73"/>
      <c r="E961" s="70"/>
      <c r="F961" s="70" t="s">
        <v>1683</v>
      </c>
      <c r="G961" s="73"/>
      <c r="H961" s="76" t="s">
        <v>1500</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62"/>
        <v>4</v>
      </c>
      <c r="D962" s="73"/>
      <c r="E962" s="70"/>
      <c r="F962" s="70" t="s">
        <v>1684</v>
      </c>
      <c r="G962" s="73"/>
      <c r="H962" s="76" t="s">
        <v>1502</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62"/>
        <v>4</v>
      </c>
      <c r="D963" s="73"/>
      <c r="E963" s="70"/>
      <c r="F963" s="70" t="s">
        <v>1685</v>
      </c>
      <c r="G963" s="73"/>
      <c r="H963" s="76" t="s">
        <v>1504</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62"/>
        <v>4</v>
      </c>
      <c r="D964" s="73"/>
      <c r="E964" s="70"/>
      <c r="F964" s="70" t="s">
        <v>1686</v>
      </c>
      <c r="G964" s="73"/>
      <c r="H964" s="76" t="s">
        <v>1498</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62"/>
        <v>4</v>
      </c>
      <c r="D965" s="73"/>
      <c r="E965" s="70"/>
      <c r="F965" s="70" t="s">
        <v>1687</v>
      </c>
      <c r="G965" s="73"/>
      <c r="H965" s="76" t="s">
        <v>1500</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62"/>
        <v>4</v>
      </c>
      <c r="D966" s="73"/>
      <c r="E966" s="70"/>
      <c r="F966" s="70" t="s">
        <v>1688</v>
      </c>
      <c r="G966" s="73"/>
      <c r="H966" s="76" t="s">
        <v>1502</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62"/>
        <v>4</v>
      </c>
      <c r="D967" s="73"/>
      <c r="E967" s="70"/>
      <c r="F967" s="70" t="s">
        <v>1689</v>
      </c>
      <c r="G967" s="73"/>
      <c r="H967" s="76" t="s">
        <v>1504</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62"/>
        <v>4</v>
      </c>
      <c r="D968" s="73"/>
      <c r="E968" s="70"/>
      <c r="F968" s="70" t="s">
        <v>1690</v>
      </c>
      <c r="G968" s="73"/>
      <c r="H968" s="76" t="s">
        <v>1586</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62"/>
        <v>4</v>
      </c>
      <c r="D969" s="73"/>
      <c r="E969" s="70"/>
      <c r="F969" s="70" t="s">
        <v>1691</v>
      </c>
      <c r="G969" s="73"/>
      <c r="H969" s="76" t="s">
        <v>1500</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62"/>
        <v>4</v>
      </c>
      <c r="D970" s="73"/>
      <c r="E970" s="70"/>
      <c r="F970" s="70" t="s">
        <v>1692</v>
      </c>
      <c r="G970" s="73"/>
      <c r="H970" s="76" t="s">
        <v>1502</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62"/>
        <v>4</v>
      </c>
      <c r="D971" s="73"/>
      <c r="E971" s="70"/>
      <c r="F971" s="70" t="s">
        <v>1693</v>
      </c>
      <c r="G971" s="73"/>
      <c r="H971" s="76" t="s">
        <v>1504</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62"/>
        <v>4</v>
      </c>
      <c r="D972" s="73"/>
      <c r="E972" s="70"/>
      <c r="F972" s="70" t="s">
        <v>1694</v>
      </c>
      <c r="G972" s="73"/>
      <c r="H972" s="76" t="s">
        <v>1591</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62"/>
        <v>4</v>
      </c>
      <c r="D973" s="73"/>
      <c r="E973" s="70"/>
      <c r="F973" s="70" t="s">
        <v>1695</v>
      </c>
      <c r="G973" s="73"/>
      <c r="H973" s="76" t="s">
        <v>1500</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62"/>
        <v>4</v>
      </c>
      <c r="D974" s="73"/>
      <c r="E974" s="70"/>
      <c r="F974" s="70" t="s">
        <v>1696</v>
      </c>
      <c r="G974" s="73"/>
      <c r="H974" s="76" t="s">
        <v>1502</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62"/>
        <v>4</v>
      </c>
      <c r="D975" s="73"/>
      <c r="E975" s="70"/>
      <c r="F975" s="70" t="s">
        <v>1697</v>
      </c>
      <c r="G975" s="73"/>
      <c r="H975" s="76" t="s">
        <v>1504</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62"/>
        <v>4</v>
      </c>
      <c r="D976" s="73"/>
      <c r="E976" s="70"/>
      <c r="F976" s="70" t="s">
        <v>1698</v>
      </c>
      <c r="G976" s="73"/>
      <c r="H976" s="76" t="s">
        <v>1498</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62"/>
        <v>4</v>
      </c>
      <c r="D977" s="73"/>
      <c r="E977" s="70"/>
      <c r="F977" s="70" t="s">
        <v>1699</v>
      </c>
      <c r="G977" s="73"/>
      <c r="H977" s="76" t="s">
        <v>1500</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62"/>
        <v>4</v>
      </c>
      <c r="D978" s="73"/>
      <c r="E978" s="70"/>
      <c r="F978" s="70" t="s">
        <v>1700</v>
      </c>
      <c r="G978" s="73"/>
      <c r="H978" s="76" t="s">
        <v>1502</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2"/>
        <v>4</v>
      </c>
      <c r="D979" s="73"/>
      <c r="E979" s="70"/>
      <c r="F979" s="70" t="s">
        <v>1701</v>
      </c>
      <c r="G979" s="73"/>
      <c r="H979" s="76" t="s">
        <v>1504</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2"/>
        <v>4</v>
      </c>
      <c r="D980" s="73"/>
      <c r="E980" s="70"/>
      <c r="F980" s="70" t="s">
        <v>1702</v>
      </c>
      <c r="G980" s="73"/>
      <c r="H980" s="76" t="s">
        <v>1498</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2"/>
        <v>4</v>
      </c>
      <c r="D981" s="73"/>
      <c r="E981" s="70"/>
      <c r="F981" s="70" t="s">
        <v>1703</v>
      </c>
      <c r="G981" s="73"/>
      <c r="H981" s="76" t="s">
        <v>1500</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2"/>
        <v>4</v>
      </c>
      <c r="D982" s="73"/>
      <c r="E982" s="70"/>
      <c r="F982" s="70" t="s">
        <v>1704</v>
      </c>
      <c r="G982" s="73"/>
      <c r="H982" s="76" t="s">
        <v>1502</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2"/>
        <v>4</v>
      </c>
      <c r="D983" s="73"/>
      <c r="E983" s="70"/>
      <c r="F983" s="70" t="s">
        <v>1705</v>
      </c>
      <c r="G983" s="73"/>
      <c r="H983" s="76" t="s">
        <v>1504</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2"/>
        <v>4</v>
      </c>
      <c r="D984" s="73"/>
      <c r="E984" s="70"/>
      <c r="F984" s="70" t="s">
        <v>1706</v>
      </c>
      <c r="G984" s="73"/>
      <c r="H984" s="76" t="s">
        <v>1498</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62"/>
        <v>4</v>
      </c>
      <c r="D985" s="73"/>
      <c r="E985" s="70"/>
      <c r="F985" s="70" t="s">
        <v>1707</v>
      </c>
      <c r="G985" s="73"/>
      <c r="H985" s="76" t="s">
        <v>1500</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62"/>
        <v>4</v>
      </c>
      <c r="D986" s="73"/>
      <c r="E986" s="70"/>
      <c r="F986" s="70" t="s">
        <v>1708</v>
      </c>
      <c r="G986" s="73"/>
      <c r="H986" s="76" t="s">
        <v>1502</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62"/>
        <v>4</v>
      </c>
      <c r="D987" s="73"/>
      <c r="E987" s="70"/>
      <c r="F987" s="70" t="s">
        <v>1709</v>
      </c>
      <c r="G987" s="73"/>
      <c r="H987" s="76" t="s">
        <v>1504</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ref="C988:C995" si="163">INT($C$29)+3</f>
        <v>4</v>
      </c>
      <c r="D988" s="73"/>
      <c r="E988" s="70"/>
      <c r="F988" s="70" t="s">
        <v>1710</v>
      </c>
      <c r="G988" s="73"/>
      <c r="H988" s="76" t="s">
        <v>1620</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63"/>
        <v>4</v>
      </c>
      <c r="D989" s="73"/>
      <c r="E989" s="70"/>
      <c r="F989" s="70" t="s">
        <v>1711</v>
      </c>
      <c r="G989" s="73"/>
      <c r="H989" s="76" t="s">
        <v>1500</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3"/>
        <v>4</v>
      </c>
      <c r="D990" s="73"/>
      <c r="E990" s="70"/>
      <c r="F990" s="70" t="s">
        <v>1712</v>
      </c>
      <c r="G990" s="73"/>
      <c r="H990" s="76" t="s">
        <v>1502</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3"/>
        <v>4</v>
      </c>
      <c r="D991" s="73"/>
      <c r="E991" s="70"/>
      <c r="F991" s="70" t="s">
        <v>1713</v>
      </c>
      <c r="G991" s="73"/>
      <c r="H991" s="76" t="s">
        <v>1504</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3"/>
        <v>4</v>
      </c>
      <c r="D992" s="73"/>
      <c r="E992" s="70"/>
      <c r="F992" s="70" t="s">
        <v>1714</v>
      </c>
      <c r="G992" s="73"/>
      <c r="H992" s="76" t="s">
        <v>1625</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3"/>
        <v>4</v>
      </c>
      <c r="D993" s="73"/>
      <c r="E993" s="70"/>
      <c r="F993" s="70" t="s">
        <v>1715</v>
      </c>
      <c r="G993" s="73"/>
      <c r="H993" s="76" t="s">
        <v>1627</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3"/>
        <v>4</v>
      </c>
      <c r="D994" s="73"/>
      <c r="E994" s="70"/>
      <c r="F994" s="70" t="s">
        <v>1716</v>
      </c>
      <c r="G994" s="73"/>
      <c r="H994" s="76" t="s">
        <v>1629</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3"/>
        <v>4</v>
      </c>
      <c r="D995" s="73"/>
      <c r="E995" s="70"/>
      <c r="F995" s="70" t="s">
        <v>1717</v>
      </c>
      <c r="G995" s="73"/>
      <c r="H995" s="76" t="s">
        <v>1631</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2" x14ac:dyDescent="0.25">
      <c r="A996" s="45"/>
      <c r="B996" s="54"/>
      <c r="C996" s="47">
        <f>INT($C$29)+2</f>
        <v>3</v>
      </c>
      <c r="D996" s="73"/>
      <c r="E996" s="70" t="s">
        <v>1718</v>
      </c>
      <c r="F996" s="70" t="s">
        <v>1719</v>
      </c>
      <c r="G996" s="73"/>
      <c r="H996" s="76" t="s">
        <v>1720</v>
      </c>
      <c r="I996" s="96" t="s">
        <v>510</v>
      </c>
      <c r="J996" s="96"/>
      <c r="K996" s="76"/>
      <c r="L996" s="76"/>
      <c r="M996" s="76"/>
      <c r="N996" s="76"/>
      <c r="O996" s="76"/>
      <c r="P996" s="76"/>
      <c r="Q996" s="76"/>
      <c r="R996" s="76"/>
      <c r="S996" s="76"/>
      <c r="T996" s="76"/>
      <c r="U996" s="76">
        <v>0</v>
      </c>
      <c r="V996" s="76">
        <v>0</v>
      </c>
      <c r="W996" s="76">
        <v>0</v>
      </c>
      <c r="X996" s="76">
        <v>0</v>
      </c>
      <c r="Y996" s="76">
        <v>0</v>
      </c>
      <c r="Z996" s="76">
        <v>0</v>
      </c>
      <c r="AA996" s="76">
        <v>0</v>
      </c>
      <c r="AB996" s="76">
        <v>0</v>
      </c>
      <c r="AC996" s="76"/>
      <c r="AD996" s="264" t="s">
        <v>1721</v>
      </c>
      <c r="AE996" s="76"/>
      <c r="AF996" s="76">
        <v>1</v>
      </c>
      <c r="AG996" s="76">
        <v>1</v>
      </c>
      <c r="AH996" s="73"/>
      <c r="AI996" s="57"/>
      <c r="AJ996" s="45"/>
      <c r="AK996" s="45"/>
      <c r="AL996" s="45"/>
    </row>
    <row r="997" spans="1:38" outlineLevel="2" x14ac:dyDescent="0.25">
      <c r="A997" s="45"/>
      <c r="B997" s="54"/>
      <c r="C997" s="47">
        <f>INT($C$29)+2</f>
        <v>3</v>
      </c>
      <c r="D997" s="73"/>
      <c r="E997" s="70"/>
      <c r="F997" s="70" t="s">
        <v>1722</v>
      </c>
      <c r="G997" s="73"/>
      <c r="H997" s="76" t="s">
        <v>1723</v>
      </c>
      <c r="I997" s="96" t="s">
        <v>510</v>
      </c>
      <c r="J997" s="96"/>
      <c r="K997" s="97">
        <v>0.52400000000000002</v>
      </c>
      <c r="L997" s="97">
        <v>0.65500000000000003</v>
      </c>
      <c r="M997" s="97">
        <v>0.41599999999999998</v>
      </c>
      <c r="N997" s="97">
        <v>0.41599999999999998</v>
      </c>
      <c r="O997" s="97">
        <v>0.41599999999999998</v>
      </c>
      <c r="P997" s="97">
        <v>0.57699999999999996</v>
      </c>
      <c r="Q997" s="76"/>
      <c r="R997" s="76" t="s">
        <v>558</v>
      </c>
      <c r="S997" s="76" t="s">
        <v>558</v>
      </c>
      <c r="T997" s="76"/>
      <c r="U997" s="253">
        <f t="shared" ref="U997:AB999" si="164">INDEX($K997:$Q997,1,U$43)</f>
        <v>0.52400000000000002</v>
      </c>
      <c r="V997" s="253">
        <f t="shared" si="164"/>
        <v>0.52400000000000002</v>
      </c>
      <c r="W997" s="253">
        <f t="shared" si="164"/>
        <v>0.52400000000000002</v>
      </c>
      <c r="X997" s="253">
        <f t="shared" si="164"/>
        <v>0.65500000000000003</v>
      </c>
      <c r="Y997" s="253">
        <f t="shared" si="164"/>
        <v>0.65500000000000003</v>
      </c>
      <c r="Z997" s="253">
        <f t="shared" si="164"/>
        <v>0.65500000000000003</v>
      </c>
      <c r="AA997" s="253">
        <f t="shared" si="164"/>
        <v>0.65500000000000003</v>
      </c>
      <c r="AB997" s="253">
        <f t="shared" si="164"/>
        <v>0.65500000000000003</v>
      </c>
      <c r="AC997" s="76"/>
      <c r="AD997" s="76"/>
      <c r="AE997" s="76"/>
      <c r="AF997" s="97">
        <v>1</v>
      </c>
      <c r="AG997" s="97">
        <v>1</v>
      </c>
      <c r="AH997" s="73"/>
      <c r="AI997" s="57"/>
      <c r="AJ997" s="45"/>
      <c r="AK997" s="45"/>
      <c r="AL997" s="45"/>
    </row>
    <row r="998" spans="1:38" outlineLevel="2" x14ac:dyDescent="0.25">
      <c r="A998" s="45"/>
      <c r="B998" s="54"/>
      <c r="C998" s="47">
        <f>INT($C$29)+2</f>
        <v>3</v>
      </c>
      <c r="D998" s="73"/>
      <c r="E998" s="70"/>
      <c r="F998" s="70" t="s">
        <v>1724</v>
      </c>
      <c r="G998" s="73"/>
      <c r="H998" s="76" t="s">
        <v>1725</v>
      </c>
      <c r="I998" s="96" t="s">
        <v>510</v>
      </c>
      <c r="J998" s="96"/>
      <c r="K998" s="97">
        <v>0.70699999999999996</v>
      </c>
      <c r="L998" s="97">
        <v>0.88400000000000001</v>
      </c>
      <c r="M998" s="76"/>
      <c r="N998" s="76"/>
      <c r="O998" s="76"/>
      <c r="P998" s="76"/>
      <c r="Q998" s="76"/>
      <c r="R998" s="76" t="s">
        <v>558</v>
      </c>
      <c r="S998" s="76"/>
      <c r="T998" s="76"/>
      <c r="U998" s="253">
        <f t="shared" si="164"/>
        <v>0.70699999999999996</v>
      </c>
      <c r="V998" s="253">
        <f t="shared" si="164"/>
        <v>0.70699999999999996</v>
      </c>
      <c r="W998" s="253">
        <f t="shared" si="164"/>
        <v>0.70699999999999996</v>
      </c>
      <c r="X998" s="253">
        <f t="shared" si="164"/>
        <v>0.88400000000000001</v>
      </c>
      <c r="Y998" s="253">
        <f t="shared" si="164"/>
        <v>0.88400000000000001</v>
      </c>
      <c r="Z998" s="253">
        <f t="shared" si="164"/>
        <v>0.88400000000000001</v>
      </c>
      <c r="AA998" s="253">
        <f t="shared" si="164"/>
        <v>0.88400000000000001</v>
      </c>
      <c r="AB998" s="253">
        <f t="shared" si="164"/>
        <v>0.88400000000000001</v>
      </c>
      <c r="AC998" s="76"/>
      <c r="AD998" s="76"/>
      <c r="AE998" s="76"/>
      <c r="AF998" s="97">
        <v>1</v>
      </c>
      <c r="AG998" s="97">
        <v>1</v>
      </c>
      <c r="AH998" s="73"/>
      <c r="AI998" s="57"/>
      <c r="AJ998" s="45"/>
      <c r="AK998" s="45"/>
      <c r="AL998" s="45"/>
    </row>
    <row r="999" spans="1:38" outlineLevel="2" collapsed="1" x14ac:dyDescent="0.25">
      <c r="A999" s="45"/>
      <c r="B999" s="54"/>
      <c r="C999" s="47">
        <f>INT($C$29)+2</f>
        <v>3</v>
      </c>
      <c r="D999" s="73"/>
      <c r="E999" s="70"/>
      <c r="F999" s="70" t="s">
        <v>1726</v>
      </c>
      <c r="G999" s="73"/>
      <c r="H999" s="76" t="s">
        <v>1727</v>
      </c>
      <c r="I999" s="96" t="s">
        <v>510</v>
      </c>
      <c r="J999" s="96"/>
      <c r="K999" s="97">
        <v>0.89100000000000001</v>
      </c>
      <c r="L999" s="97">
        <v>1.1140000000000001</v>
      </c>
      <c r="M999" s="76"/>
      <c r="N999" s="76"/>
      <c r="O999" s="76"/>
      <c r="P999" s="76"/>
      <c r="Q999" s="76"/>
      <c r="R999" s="76" t="s">
        <v>558</v>
      </c>
      <c r="S999" s="76"/>
      <c r="T999" s="76"/>
      <c r="U999" s="253">
        <f t="shared" si="164"/>
        <v>0.89100000000000001</v>
      </c>
      <c r="V999" s="253">
        <f t="shared" si="164"/>
        <v>0.89100000000000001</v>
      </c>
      <c r="W999" s="253">
        <f t="shared" si="164"/>
        <v>0.89100000000000001</v>
      </c>
      <c r="X999" s="253">
        <f t="shared" si="164"/>
        <v>1.1140000000000001</v>
      </c>
      <c r="Y999" s="253">
        <f t="shared" si="164"/>
        <v>1.1140000000000001</v>
      </c>
      <c r="Z999" s="253">
        <f t="shared" si="164"/>
        <v>1.1140000000000001</v>
      </c>
      <c r="AA999" s="253">
        <f t="shared" si="164"/>
        <v>1.1140000000000001</v>
      </c>
      <c r="AB999" s="253">
        <f t="shared" si="164"/>
        <v>1.1140000000000001</v>
      </c>
      <c r="AC999" s="76"/>
      <c r="AD999" s="76"/>
      <c r="AE999" s="76"/>
      <c r="AF999" s="97">
        <v>1</v>
      </c>
      <c r="AG999" s="97">
        <v>1</v>
      </c>
      <c r="AH999" s="73"/>
      <c r="AI999" s="57"/>
      <c r="AJ999" s="45"/>
      <c r="AK999" s="45"/>
      <c r="AL999" s="45"/>
    </row>
    <row r="1000" spans="1:38" hidden="1" outlineLevel="3" x14ac:dyDescent="0.25">
      <c r="A1000" s="45"/>
      <c r="B1000" s="54"/>
      <c r="C1000" s="47">
        <f t="shared" ref="C1000:C1023" si="165">INT($C$29)+3</f>
        <v>4</v>
      </c>
      <c r="D1000" s="73"/>
      <c r="E1000" s="70"/>
      <c r="F1000" s="70" t="s">
        <v>2556</v>
      </c>
      <c r="G1000" s="73"/>
      <c r="H1000" s="76" t="s">
        <v>1498</v>
      </c>
      <c r="I1000" s="96" t="s">
        <v>510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5"/>
        <v>4</v>
      </c>
      <c r="D1001" s="73"/>
      <c r="E1001" s="70"/>
      <c r="F1001" s="70" t="s">
        <v>2557</v>
      </c>
      <c r="G1001" s="73"/>
      <c r="H1001" s="76" t="s">
        <v>1500</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5"/>
        <v>4</v>
      </c>
      <c r="D1002" s="73"/>
      <c r="E1002" s="70"/>
      <c r="F1002" s="70" t="s">
        <v>2558</v>
      </c>
      <c r="G1002" s="73"/>
      <c r="H1002" s="76" t="s">
        <v>1502</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5"/>
        <v>4</v>
      </c>
      <c r="D1003" s="73"/>
      <c r="E1003" s="70"/>
      <c r="F1003" s="70" t="s">
        <v>2559</v>
      </c>
      <c r="G1003" s="73"/>
      <c r="H1003" s="76" t="s">
        <v>1504</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5"/>
        <v>4</v>
      </c>
      <c r="D1004" s="73"/>
      <c r="E1004" s="70"/>
      <c r="F1004" s="70" t="s">
        <v>2560</v>
      </c>
      <c r="G1004" s="73"/>
      <c r="H1004" s="76" t="s">
        <v>1498</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5"/>
        <v>4</v>
      </c>
      <c r="D1005" s="73"/>
      <c r="E1005" s="70"/>
      <c r="F1005" s="70" t="s">
        <v>2561</v>
      </c>
      <c r="G1005" s="73"/>
      <c r="H1005" s="76" t="s">
        <v>1500</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5"/>
        <v>4</v>
      </c>
      <c r="D1006" s="73"/>
      <c r="E1006" s="70"/>
      <c r="F1006" s="70" t="s">
        <v>2562</v>
      </c>
      <c r="G1006" s="73"/>
      <c r="H1006" s="76" t="s">
        <v>1502</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5"/>
        <v>4</v>
      </c>
      <c r="D1007" s="73"/>
      <c r="E1007" s="70"/>
      <c r="F1007" s="70" t="s">
        <v>2563</v>
      </c>
      <c r="G1007" s="73"/>
      <c r="H1007" s="76" t="s">
        <v>1504</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5"/>
        <v>4</v>
      </c>
      <c r="D1008" s="73"/>
      <c r="E1008" s="70"/>
      <c r="F1008" s="70" t="s">
        <v>2564</v>
      </c>
      <c r="G1008" s="73"/>
      <c r="H1008" s="76" t="s">
        <v>1498</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5"/>
        <v>4</v>
      </c>
      <c r="D1009" s="73"/>
      <c r="E1009" s="70"/>
      <c r="F1009" s="70" t="s">
        <v>2565</v>
      </c>
      <c r="G1009" s="73"/>
      <c r="H1009" s="76" t="s">
        <v>1500</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5"/>
        <v>4</v>
      </c>
      <c r="D1010" s="73"/>
      <c r="E1010" s="70"/>
      <c r="F1010" s="70" t="s">
        <v>2566</v>
      </c>
      <c r="G1010" s="73"/>
      <c r="H1010" s="76" t="s">
        <v>1502</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5"/>
        <v>4</v>
      </c>
      <c r="D1011" s="73"/>
      <c r="E1011" s="70"/>
      <c r="F1011" s="70" t="s">
        <v>2567</v>
      </c>
      <c r="G1011" s="73"/>
      <c r="H1011" s="76" t="s">
        <v>1504</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5"/>
        <v>4</v>
      </c>
      <c r="D1012" s="73"/>
      <c r="E1012" s="70"/>
      <c r="F1012" s="70" t="s">
        <v>2568</v>
      </c>
      <c r="G1012" s="73"/>
      <c r="H1012" s="76" t="s">
        <v>1498</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65"/>
        <v>4</v>
      </c>
      <c r="D1013" s="73"/>
      <c r="E1013" s="70"/>
      <c r="F1013" s="70" t="s">
        <v>2569</v>
      </c>
      <c r="G1013" s="73"/>
      <c r="H1013" s="76" t="s">
        <v>1500</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65"/>
        <v>4</v>
      </c>
      <c r="D1014" s="73"/>
      <c r="E1014" s="70"/>
      <c r="F1014" s="70" t="s">
        <v>2570</v>
      </c>
      <c r="G1014" s="73"/>
      <c r="H1014" s="76" t="s">
        <v>1502</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65"/>
        <v>4</v>
      </c>
      <c r="D1015" s="73"/>
      <c r="E1015" s="70"/>
      <c r="F1015" s="70" t="s">
        <v>2571</v>
      </c>
      <c r="G1015" s="73"/>
      <c r="H1015" s="76" t="s">
        <v>1504</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65"/>
        <v>4</v>
      </c>
      <c r="D1016" s="73"/>
      <c r="E1016" s="70"/>
      <c r="F1016" s="70" t="s">
        <v>2572</v>
      </c>
      <c r="G1016" s="73"/>
      <c r="H1016" s="76" t="s">
        <v>1498</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5"/>
        <v>4</v>
      </c>
      <c r="D1017" s="73"/>
      <c r="E1017" s="70"/>
      <c r="F1017" s="70" t="s">
        <v>2573</v>
      </c>
      <c r="G1017" s="73"/>
      <c r="H1017" s="76" t="s">
        <v>1500</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5"/>
        <v>4</v>
      </c>
      <c r="D1018" s="73"/>
      <c r="E1018" s="70"/>
      <c r="F1018" s="70" t="s">
        <v>2574</v>
      </c>
      <c r="G1018" s="73"/>
      <c r="H1018" s="76" t="s">
        <v>1502</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5"/>
        <v>4</v>
      </c>
      <c r="D1019" s="73"/>
      <c r="E1019" s="70"/>
      <c r="F1019" s="70" t="s">
        <v>2575</v>
      </c>
      <c r="G1019" s="73"/>
      <c r="H1019" s="76" t="s">
        <v>1504</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5"/>
        <v>4</v>
      </c>
      <c r="D1020" s="73"/>
      <c r="E1020" s="70"/>
      <c r="F1020" s="70" t="s">
        <v>2576</v>
      </c>
      <c r="G1020" s="73"/>
      <c r="H1020" s="76" t="s">
        <v>1498</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5"/>
        <v>4</v>
      </c>
      <c r="D1021" s="73"/>
      <c r="E1021" s="70"/>
      <c r="F1021" s="70" t="s">
        <v>2577</v>
      </c>
      <c r="G1021" s="73"/>
      <c r="H1021" s="76" t="s">
        <v>1500</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5"/>
        <v>4</v>
      </c>
      <c r="D1022" s="73"/>
      <c r="E1022" s="70"/>
      <c r="F1022" s="70" t="s">
        <v>2578</v>
      </c>
      <c r="G1022" s="73"/>
      <c r="H1022" s="76" t="s">
        <v>1502</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5"/>
        <v>4</v>
      </c>
      <c r="D1023" s="73"/>
      <c r="E1023" s="70"/>
      <c r="F1023" s="70" t="s">
        <v>2579</v>
      </c>
      <c r="G1023" s="73"/>
      <c r="H1023" s="76" t="s">
        <v>1504</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1" collapsed="1" x14ac:dyDescent="0.25">
      <c r="A1024" s="45"/>
      <c r="B1024" s="54"/>
      <c r="C1024" s="47">
        <f>INT($C$29)+1</f>
        <v>2</v>
      </c>
      <c r="D1024" s="73"/>
      <c r="E1024" s="70"/>
      <c r="F1024" s="265" t="s">
        <v>1728</v>
      </c>
      <c r="G1024" s="73"/>
      <c r="H1024" s="246" t="s">
        <v>1729</v>
      </c>
      <c r="I1024" s="96"/>
      <c r="J1024" s="96" t="s">
        <v>527</v>
      </c>
      <c r="K1024" s="76"/>
      <c r="L1024" s="76"/>
      <c r="M1024" s="76"/>
      <c r="N1024" s="76"/>
      <c r="O1024" s="76"/>
      <c r="P1024" s="76"/>
      <c r="Q1024" s="76"/>
      <c r="R1024" s="76"/>
      <c r="S1024" s="76"/>
      <c r="T1024" s="76"/>
      <c r="U1024" s="79">
        <v>5</v>
      </c>
      <c r="V1024" s="76"/>
      <c r="W1024" s="79">
        <v>0</v>
      </c>
      <c r="X1024" s="76"/>
      <c r="Y1024" s="76"/>
      <c r="Z1024" s="76"/>
      <c r="AA1024" s="76"/>
      <c r="AB1024" s="76"/>
      <c r="AC1024" s="76"/>
      <c r="AD1024" s="76"/>
      <c r="AE1024" s="76"/>
      <c r="AF1024" s="76"/>
      <c r="AG1024" s="76"/>
      <c r="AH1024" s="73"/>
      <c r="AI1024" s="57"/>
      <c r="AJ1024" s="45"/>
      <c r="AK1024" s="45"/>
      <c r="AL1024" s="45"/>
    </row>
    <row r="1025" spans="1:38" hidden="1" outlineLevel="2" x14ac:dyDescent="0.25">
      <c r="A1025" s="45"/>
      <c r="B1025" s="54"/>
      <c r="C1025" s="47">
        <f>INT($C$29)+2</f>
        <v>3</v>
      </c>
      <c r="D1025" s="73"/>
      <c r="E1025" s="70" t="s">
        <v>1730</v>
      </c>
      <c r="F1025" s="70" t="s">
        <v>1731</v>
      </c>
      <c r="G1025" s="73"/>
      <c r="H1025" s="76" t="s">
        <v>1732</v>
      </c>
      <c r="I1025" s="76"/>
      <c r="J1025" s="76"/>
      <c r="K1025" s="97">
        <v>0.99704199999999998</v>
      </c>
      <c r="L1025" s="97">
        <v>0.99704199999999998</v>
      </c>
      <c r="M1025" s="76"/>
      <c r="N1025" s="76"/>
      <c r="O1025" s="76"/>
      <c r="P1025" s="76"/>
      <c r="Q1025" s="76"/>
      <c r="R1025" s="76"/>
      <c r="S1025" s="76"/>
      <c r="T1025" s="76"/>
      <c r="U1025" s="253">
        <f t="shared" ref="U1025:AB1025" si="166">INDEX($K1025:$Q1025,1,U$43)</f>
        <v>0.99704199999999998</v>
      </c>
      <c r="V1025" s="253">
        <f t="shared" si="166"/>
        <v>0.99704199999999998</v>
      </c>
      <c r="W1025" s="253">
        <f t="shared" si="166"/>
        <v>0.99704199999999998</v>
      </c>
      <c r="X1025" s="253">
        <f t="shared" si="166"/>
        <v>0.99704199999999998</v>
      </c>
      <c r="Y1025" s="253">
        <f t="shared" si="166"/>
        <v>0.99704199999999998</v>
      </c>
      <c r="Z1025" s="253">
        <f t="shared" si="166"/>
        <v>0.99704199999999998</v>
      </c>
      <c r="AA1025" s="253">
        <f t="shared" si="166"/>
        <v>0.99704199999999998</v>
      </c>
      <c r="AB1025" s="253">
        <f t="shared" si="166"/>
        <v>0.99704199999999998</v>
      </c>
      <c r="AC1025" s="76"/>
      <c r="AD1025" s="76"/>
      <c r="AE1025" s="76"/>
      <c r="AF1025" s="97">
        <v>1</v>
      </c>
      <c r="AG1025" s="97">
        <v>1</v>
      </c>
      <c r="AH1025" s="73"/>
      <c r="AI1025" s="57"/>
      <c r="AJ1025" s="45"/>
      <c r="AK1025" s="45"/>
      <c r="AL1025" s="45"/>
    </row>
    <row r="1026" spans="1:38" hidden="1" outlineLevel="2" x14ac:dyDescent="0.25">
      <c r="A1026" s="45"/>
      <c r="B1026" s="54"/>
      <c r="C1026" s="47">
        <f>INT($C$29)+2</f>
        <v>3</v>
      </c>
      <c r="D1026" s="73"/>
      <c r="E1026" s="70"/>
      <c r="F1026" s="70" t="s">
        <v>1733</v>
      </c>
      <c r="G1026" s="73"/>
      <c r="H1026" s="129" t="s">
        <v>2799</v>
      </c>
      <c r="I1026" s="96"/>
      <c r="J1026" s="96"/>
      <c r="K1026" s="76"/>
      <c r="L1026" s="76"/>
      <c r="M1026" s="76"/>
      <c r="N1026" s="76"/>
      <c r="O1026" s="76"/>
      <c r="P1026" s="76"/>
      <c r="Q1026" s="76"/>
      <c r="R1026" s="76"/>
      <c r="S1026" s="76"/>
      <c r="T1026" s="76"/>
      <c r="U1026" s="266">
        <v>0.19</v>
      </c>
      <c r="V1026" s="266">
        <v>0.19</v>
      </c>
      <c r="W1026" s="266">
        <v>0.19</v>
      </c>
      <c r="X1026" s="266">
        <v>0.25</v>
      </c>
      <c r="Y1026" s="266">
        <v>0.25</v>
      </c>
      <c r="Z1026" s="266">
        <v>0.25</v>
      </c>
      <c r="AA1026" s="266">
        <v>0.25</v>
      </c>
      <c r="AB1026" s="266">
        <v>0.25</v>
      </c>
      <c r="AC1026" s="76"/>
      <c r="AD1026" s="97" t="s">
        <v>1735</v>
      </c>
      <c r="AE1026" s="76"/>
      <c r="AF1026" s="97">
        <v>1</v>
      </c>
      <c r="AG1026" s="97">
        <v>1</v>
      </c>
      <c r="AH1026" s="73"/>
      <c r="AI1026" s="57"/>
      <c r="AJ1026" s="45"/>
      <c r="AK1026" s="45"/>
      <c r="AL1026" s="45"/>
    </row>
    <row r="1027" spans="1:38" hidden="1" outlineLevel="2" x14ac:dyDescent="0.25">
      <c r="A1027" s="45"/>
      <c r="B1027" s="54"/>
      <c r="C1027" s="47">
        <f>INT($C$29)+2</f>
        <v>3</v>
      </c>
      <c r="D1027" s="73"/>
      <c r="E1027" s="70"/>
      <c r="F1027" s="70" t="s">
        <v>1736</v>
      </c>
      <c r="G1027" s="73"/>
      <c r="H1027" s="76" t="s">
        <v>1737</v>
      </c>
      <c r="I1027" s="76"/>
      <c r="J1027" s="76"/>
      <c r="K1027" s="76"/>
      <c r="L1027" s="76"/>
      <c r="M1027" s="76"/>
      <c r="N1027" s="76"/>
      <c r="O1027" s="76"/>
      <c r="P1027" s="76"/>
      <c r="Q1027" s="76"/>
      <c r="R1027" s="76"/>
      <c r="S1027" s="76"/>
      <c r="T1027" s="76"/>
      <c r="U1027" s="97">
        <v>0.13739999999999999</v>
      </c>
      <c r="V1027" s="97">
        <v>0.13739999999999999</v>
      </c>
      <c r="W1027" s="97">
        <v>0.13739999999999999</v>
      </c>
      <c r="X1027" s="255">
        <f t="shared" ref="X1027:AB1029" si="167">W1027</f>
        <v>0.13739999999999999</v>
      </c>
      <c r="Y1027" s="255">
        <f t="shared" si="167"/>
        <v>0.13739999999999999</v>
      </c>
      <c r="Z1027" s="255">
        <f t="shared" si="167"/>
        <v>0.13739999999999999</v>
      </c>
      <c r="AA1027" s="255">
        <f t="shared" si="167"/>
        <v>0.13739999999999999</v>
      </c>
      <c r="AB1027" s="255">
        <f t="shared" si="167"/>
        <v>0.13739999999999999</v>
      </c>
      <c r="AC1027" s="76"/>
      <c r="AD1027" s="76"/>
      <c r="AE1027" s="76"/>
      <c r="AF1027" s="97">
        <v>1</v>
      </c>
      <c r="AG1027" s="97">
        <v>1</v>
      </c>
      <c r="AH1027" s="73"/>
      <c r="AI1027" s="57"/>
      <c r="AJ1027" s="45"/>
      <c r="AK1027" s="45"/>
      <c r="AL1027" s="45"/>
    </row>
    <row r="1028" spans="1:38" hidden="1" outlineLevel="2" x14ac:dyDescent="0.25">
      <c r="A1028" s="45"/>
      <c r="B1028" s="54"/>
      <c r="C1028" s="47">
        <f>INT($C$29)+2</f>
        <v>3</v>
      </c>
      <c r="D1028" s="73"/>
      <c r="E1028" s="70"/>
      <c r="F1028" s="70" t="s">
        <v>1738</v>
      </c>
      <c r="G1028" s="73"/>
      <c r="H1028" s="76" t="s">
        <v>1739</v>
      </c>
      <c r="I1028" s="76"/>
      <c r="J1028" s="76"/>
      <c r="K1028" s="76"/>
      <c r="L1028" s="76"/>
      <c r="M1028" s="76"/>
      <c r="N1028" s="76"/>
      <c r="O1028" s="76"/>
      <c r="P1028" s="76"/>
      <c r="Q1028" s="76"/>
      <c r="R1028" s="76"/>
      <c r="S1028" s="76"/>
      <c r="T1028" s="76"/>
      <c r="U1028" s="97">
        <v>0.16700000000000001</v>
      </c>
      <c r="V1028" s="97">
        <v>0.16700000000000001</v>
      </c>
      <c r="W1028" s="97">
        <v>0.16700000000000001</v>
      </c>
      <c r="X1028" s="255">
        <f t="shared" si="167"/>
        <v>0.16700000000000001</v>
      </c>
      <c r="Y1028" s="255">
        <f t="shared" si="167"/>
        <v>0.16700000000000001</v>
      </c>
      <c r="Z1028" s="255">
        <f t="shared" si="167"/>
        <v>0.16700000000000001</v>
      </c>
      <c r="AA1028" s="255">
        <f t="shared" si="167"/>
        <v>0.16700000000000001</v>
      </c>
      <c r="AB1028" s="255">
        <f t="shared" si="167"/>
        <v>0.16700000000000001</v>
      </c>
      <c r="AC1028" s="76"/>
      <c r="AD1028" s="76"/>
      <c r="AE1028" s="76"/>
      <c r="AF1028" s="97">
        <v>1</v>
      </c>
      <c r="AG1028" s="97">
        <v>1</v>
      </c>
      <c r="AH1028" s="73"/>
      <c r="AI1028" s="57"/>
      <c r="AJ1028" s="45"/>
      <c r="AK1028" s="45"/>
      <c r="AL1028" s="45"/>
    </row>
    <row r="1029" spans="1:38" hidden="1" outlineLevel="2" x14ac:dyDescent="0.25">
      <c r="A1029" s="45"/>
      <c r="B1029" s="54"/>
      <c r="C1029" s="47">
        <f>INT($C$29)+2</f>
        <v>3</v>
      </c>
      <c r="D1029" s="73"/>
      <c r="E1029" s="70"/>
      <c r="F1029" s="70" t="s">
        <v>1740</v>
      </c>
      <c r="G1029" s="73"/>
      <c r="H1029" s="76" t="s">
        <v>1741</v>
      </c>
      <c r="I1029" s="76"/>
      <c r="J1029" s="76"/>
      <c r="K1029" s="76"/>
      <c r="L1029" s="76"/>
      <c r="M1029" s="76"/>
      <c r="N1029" s="76"/>
      <c r="O1029" s="76"/>
      <c r="P1029" s="76"/>
      <c r="Q1029" s="76"/>
      <c r="R1029" s="76"/>
      <c r="S1029" s="76"/>
      <c r="T1029" s="76"/>
      <c r="U1029" s="97">
        <v>0.08</v>
      </c>
      <c r="V1029" s="97">
        <v>0.08</v>
      </c>
      <c r="W1029" s="97">
        <v>0.08</v>
      </c>
      <c r="X1029" s="255">
        <f t="shared" si="167"/>
        <v>0.08</v>
      </c>
      <c r="Y1029" s="255">
        <f t="shared" si="167"/>
        <v>0.08</v>
      </c>
      <c r="Z1029" s="255">
        <f t="shared" si="167"/>
        <v>0.08</v>
      </c>
      <c r="AA1029" s="255">
        <f t="shared" si="167"/>
        <v>0.08</v>
      </c>
      <c r="AB1029" s="255">
        <f t="shared" si="167"/>
        <v>0.08</v>
      </c>
      <c r="AC1029" s="76"/>
      <c r="AD1029" s="76"/>
      <c r="AE1029" s="76"/>
      <c r="AF1029" s="97">
        <v>1</v>
      </c>
      <c r="AG1029" s="97">
        <v>1</v>
      </c>
      <c r="AH1029" s="73"/>
      <c r="AI1029" s="57"/>
      <c r="AJ1029" s="45"/>
      <c r="AK1029" s="45"/>
      <c r="AL1029" s="45"/>
    </row>
    <row r="1030" spans="1:38" outlineLevel="1" collapsed="1" x14ac:dyDescent="0.25">
      <c r="A1030" s="45"/>
      <c r="B1030" s="54"/>
      <c r="C1030" s="47">
        <f>INT($C$29)+1</f>
        <v>2</v>
      </c>
      <c r="D1030" s="73"/>
      <c r="E1030" s="70"/>
      <c r="F1030" s="265" t="s">
        <v>1728</v>
      </c>
      <c r="G1030" s="73"/>
      <c r="H1030" s="267" t="s">
        <v>1742</v>
      </c>
      <c r="I1030" s="129"/>
      <c r="J1030" s="129" t="s">
        <v>1054</v>
      </c>
      <c r="K1030" s="76"/>
      <c r="L1030" s="76"/>
      <c r="M1030" s="76"/>
      <c r="N1030" s="76"/>
      <c r="O1030" s="76"/>
      <c r="P1030" s="76"/>
      <c r="Q1030" s="76"/>
      <c r="R1030" s="76"/>
      <c r="S1030" s="76"/>
      <c r="T1030" s="76"/>
      <c r="U1030" s="79">
        <v>19</v>
      </c>
      <c r="V1030" s="79">
        <v>8</v>
      </c>
      <c r="W1030" s="79">
        <v>0</v>
      </c>
      <c r="X1030" s="76"/>
      <c r="Y1030" s="76"/>
      <c r="Z1030" s="76"/>
      <c r="AA1030" s="76"/>
      <c r="AB1030" s="76"/>
      <c r="AC1030" s="76"/>
      <c r="AD1030" s="76"/>
      <c r="AE1030" s="76"/>
      <c r="AF1030" s="76"/>
      <c r="AG1030" s="76"/>
      <c r="AH1030" s="73"/>
      <c r="AI1030" s="57"/>
      <c r="AJ1030" s="45"/>
      <c r="AK1030" s="45"/>
      <c r="AL1030" s="45"/>
    </row>
    <row r="1031" spans="1:38" hidden="1" outlineLevel="3" x14ac:dyDescent="0.25">
      <c r="A1031" s="45"/>
      <c r="B1031" s="54"/>
      <c r="C1031" s="47">
        <f>INT($C$29)+2</f>
        <v>3</v>
      </c>
      <c r="D1031" s="73"/>
      <c r="E1031" s="70"/>
      <c r="F1031" s="70" t="s">
        <v>1743</v>
      </c>
      <c r="G1031" s="73"/>
      <c r="H1031" s="76" t="s">
        <v>1744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ref="C1032:C1038" si="168">INT($C$29)+2</f>
        <v>3</v>
      </c>
      <c r="D1032" s="73"/>
      <c r="E1032" s="70"/>
      <c r="F1032" s="70" t="s">
        <v>1745</v>
      </c>
      <c r="G1032" s="73"/>
      <c r="H1032" s="76" t="s">
        <v>1746</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8"/>
        <v>3</v>
      </c>
      <c r="D1033" s="73"/>
      <c r="E1033" s="70"/>
      <c r="F1033" s="70" t="s">
        <v>1747</v>
      </c>
      <c r="G1033" s="73"/>
      <c r="H1033" s="76" t="s">
        <v>1748</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8"/>
        <v>3</v>
      </c>
      <c r="D1034" s="73"/>
      <c r="E1034" s="70"/>
      <c r="F1034" s="70" t="s">
        <v>1749</v>
      </c>
      <c r="G1034" s="73"/>
      <c r="H1034" s="76" t="s">
        <v>1750</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8"/>
        <v>3</v>
      </c>
      <c r="D1035" s="73"/>
      <c r="E1035" s="70"/>
      <c r="F1035" s="70" t="s">
        <v>1751</v>
      </c>
      <c r="G1035" s="73"/>
      <c r="H1035" s="76" t="s">
        <v>1752</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8"/>
        <v>3</v>
      </c>
      <c r="D1036" s="73"/>
      <c r="E1036" s="70"/>
      <c r="F1036" s="70" t="s">
        <v>1753</v>
      </c>
      <c r="G1036" s="73"/>
      <c r="H1036" s="76" t="s">
        <v>1754</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8"/>
        <v>3</v>
      </c>
      <c r="D1037" s="73"/>
      <c r="E1037" s="70"/>
      <c r="F1037" s="70" t="s">
        <v>1755</v>
      </c>
      <c r="G1037" s="73"/>
      <c r="H1037" s="76" t="s">
        <v>1756</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8"/>
        <v>3</v>
      </c>
      <c r="D1038" s="73"/>
      <c r="E1038" s="70"/>
      <c r="F1038" s="70" t="s">
        <v>1757</v>
      </c>
      <c r="G1038" s="73"/>
      <c r="H1038" s="76" t="s">
        <v>1758</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ref="C1039:C1102" si="169">INT($C$29)+3</f>
        <v>4</v>
      </c>
      <c r="D1039" s="73"/>
      <c r="E1039" s="70"/>
      <c r="F1039" s="70" t="s">
        <v>1759</v>
      </c>
      <c r="G1039" s="73"/>
      <c r="H1039" s="76" t="s">
        <v>612</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9"/>
        <v>4</v>
      </c>
      <c r="D1040" s="73"/>
      <c r="E1040" s="70"/>
      <c r="F1040" s="70" t="s">
        <v>1760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9"/>
        <v>4</v>
      </c>
      <c r="D1041" s="73"/>
      <c r="E1041" s="70"/>
      <c r="F1041" s="70" t="s">
        <v>1761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9"/>
        <v>4</v>
      </c>
      <c r="D1042" s="73"/>
      <c r="E1042" s="70"/>
      <c r="F1042" s="70" t="s">
        <v>1762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9"/>
        <v>4</v>
      </c>
      <c r="D1043" s="73"/>
      <c r="E1043" s="70"/>
      <c r="F1043" s="70" t="s">
        <v>1763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9"/>
        <v>4</v>
      </c>
      <c r="D1044" s="73"/>
      <c r="E1044" s="70"/>
      <c r="F1044" s="70" t="s">
        <v>1764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9"/>
        <v>4</v>
      </c>
      <c r="D1045" s="73"/>
      <c r="E1045" s="70"/>
      <c r="F1045" s="70" t="s">
        <v>1765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9"/>
        <v>4</v>
      </c>
      <c r="D1046" s="73"/>
      <c r="E1046" s="70"/>
      <c r="F1046" s="70" t="s">
        <v>1766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9"/>
        <v>4</v>
      </c>
      <c r="D1047" s="73"/>
      <c r="E1047" s="70"/>
      <c r="F1047" s="70" t="s">
        <v>1767</v>
      </c>
      <c r="G1047" s="73"/>
      <c r="H1047" s="76" t="s">
        <v>612</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9"/>
        <v>4</v>
      </c>
      <c r="D1048" s="73"/>
      <c r="E1048" s="70"/>
      <c r="F1048" s="70" t="s">
        <v>1768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9"/>
        <v>4</v>
      </c>
      <c r="D1049" s="73"/>
      <c r="E1049" s="70"/>
      <c r="F1049" s="70" t="s">
        <v>1769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9"/>
        <v>4</v>
      </c>
      <c r="D1050" s="73"/>
      <c r="E1050" s="70"/>
      <c r="F1050" s="70" t="s">
        <v>1770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9"/>
        <v>4</v>
      </c>
      <c r="D1051" s="73"/>
      <c r="E1051" s="70"/>
      <c r="F1051" s="70" t="s">
        <v>1771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9"/>
        <v>4</v>
      </c>
      <c r="D1052" s="73"/>
      <c r="E1052" s="70"/>
      <c r="F1052" s="70" t="s">
        <v>1772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9"/>
        <v>4</v>
      </c>
      <c r="D1053" s="73"/>
      <c r="E1053" s="70"/>
      <c r="F1053" s="70" t="s">
        <v>1773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9"/>
        <v>4</v>
      </c>
      <c r="D1054" s="73"/>
      <c r="E1054" s="70"/>
      <c r="F1054" s="70" t="s">
        <v>1774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9"/>
        <v>4</v>
      </c>
      <c r="D1055" s="73"/>
      <c r="E1055" s="70"/>
      <c r="F1055" s="70" t="s">
        <v>1775</v>
      </c>
      <c r="G1055" s="73"/>
      <c r="H1055" s="76" t="s">
        <v>612</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9"/>
        <v>4</v>
      </c>
      <c r="D1056" s="73"/>
      <c r="E1056" s="70"/>
      <c r="F1056" s="70" t="s">
        <v>1776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9"/>
        <v>4</v>
      </c>
      <c r="D1057" s="73"/>
      <c r="E1057" s="70"/>
      <c r="F1057" s="70" t="s">
        <v>1777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9"/>
        <v>4</v>
      </c>
      <c r="D1058" s="73"/>
      <c r="E1058" s="70"/>
      <c r="F1058" s="70" t="s">
        <v>1778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9"/>
        <v>4</v>
      </c>
      <c r="D1059" s="73"/>
      <c r="E1059" s="70"/>
      <c r="F1059" s="70" t="s">
        <v>1779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9"/>
        <v>4</v>
      </c>
      <c r="D1060" s="73"/>
      <c r="E1060" s="70"/>
      <c r="F1060" s="70" t="s">
        <v>1780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9"/>
        <v>4</v>
      </c>
      <c r="D1061" s="73"/>
      <c r="E1061" s="70"/>
      <c r="F1061" s="70" t="s">
        <v>1781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9"/>
        <v>4</v>
      </c>
      <c r="D1062" s="73"/>
      <c r="E1062" s="70"/>
      <c r="F1062" s="70" t="s">
        <v>1782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9"/>
        <v>4</v>
      </c>
      <c r="D1063" s="73"/>
      <c r="E1063" s="70"/>
      <c r="F1063" s="70" t="s">
        <v>1783</v>
      </c>
      <c r="G1063" s="73"/>
      <c r="H1063" s="76" t="s">
        <v>612</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9"/>
        <v>4</v>
      </c>
      <c r="D1064" s="73"/>
      <c r="E1064" s="70"/>
      <c r="F1064" s="70" t="s">
        <v>1784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9"/>
        <v>4</v>
      </c>
      <c r="D1065" s="73"/>
      <c r="E1065" s="70"/>
      <c r="F1065" s="70" t="s">
        <v>1785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9"/>
        <v>4</v>
      </c>
      <c r="D1066" s="73"/>
      <c r="E1066" s="70"/>
      <c r="F1066" s="70" t="s">
        <v>1786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9"/>
        <v>4</v>
      </c>
      <c r="D1067" s="73"/>
      <c r="E1067" s="70"/>
      <c r="F1067" s="70" t="s">
        <v>1787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9"/>
        <v>4</v>
      </c>
      <c r="D1068" s="73"/>
      <c r="E1068" s="70"/>
      <c r="F1068" s="70" t="s">
        <v>1788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9"/>
        <v>4</v>
      </c>
      <c r="D1069" s="73"/>
      <c r="E1069" s="70"/>
      <c r="F1069" s="70" t="s">
        <v>1789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9"/>
        <v>4</v>
      </c>
      <c r="D1070" s="73"/>
      <c r="E1070" s="70"/>
      <c r="F1070" s="70" t="s">
        <v>1790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9"/>
        <v>4</v>
      </c>
      <c r="D1071" s="73"/>
      <c r="E1071" s="70"/>
      <c r="F1071" s="70" t="s">
        <v>1791</v>
      </c>
      <c r="G1071" s="73"/>
      <c r="H1071" s="76" t="s">
        <v>612</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9"/>
        <v>4</v>
      </c>
      <c r="D1072" s="73"/>
      <c r="E1072" s="70"/>
      <c r="F1072" s="70" t="s">
        <v>1792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9"/>
        <v>4</v>
      </c>
      <c r="D1073" s="73"/>
      <c r="E1073" s="70"/>
      <c r="F1073" s="70" t="s">
        <v>1793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9"/>
        <v>4</v>
      </c>
      <c r="D1074" s="73"/>
      <c r="E1074" s="70"/>
      <c r="F1074" s="70" t="s">
        <v>1794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9"/>
        <v>4</v>
      </c>
      <c r="D1075" s="73"/>
      <c r="E1075" s="70"/>
      <c r="F1075" s="70" t="s">
        <v>1795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9"/>
        <v>4</v>
      </c>
      <c r="D1076" s="73"/>
      <c r="E1076" s="70"/>
      <c r="F1076" s="70" t="s">
        <v>1796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9"/>
        <v>4</v>
      </c>
      <c r="D1077" s="73"/>
      <c r="E1077" s="70"/>
      <c r="F1077" s="70" t="s">
        <v>1797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9"/>
        <v>4</v>
      </c>
      <c r="D1078" s="73"/>
      <c r="E1078" s="70"/>
      <c r="F1078" s="70" t="s">
        <v>1798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9"/>
        <v>4</v>
      </c>
      <c r="D1079" s="73"/>
      <c r="E1079" s="70"/>
      <c r="F1079" s="70" t="s">
        <v>1799</v>
      </c>
      <c r="G1079" s="73"/>
      <c r="H1079" s="76" t="s">
        <v>612</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9"/>
        <v>4</v>
      </c>
      <c r="D1080" s="73"/>
      <c r="E1080" s="70"/>
      <c r="F1080" s="70" t="s">
        <v>1800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9"/>
        <v>4</v>
      </c>
      <c r="D1081" s="73"/>
      <c r="E1081" s="70"/>
      <c r="F1081" s="70" t="s">
        <v>1801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9"/>
        <v>4</v>
      </c>
      <c r="D1082" s="73"/>
      <c r="E1082" s="70"/>
      <c r="F1082" s="70" t="s">
        <v>1802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9"/>
        <v>4</v>
      </c>
      <c r="D1083" s="73"/>
      <c r="E1083" s="70"/>
      <c r="F1083" s="70" t="s">
        <v>1803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9"/>
        <v>4</v>
      </c>
      <c r="D1084" s="73"/>
      <c r="E1084" s="70"/>
      <c r="F1084" s="70" t="s">
        <v>1804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9"/>
        <v>4</v>
      </c>
      <c r="D1085" s="73"/>
      <c r="E1085" s="70"/>
      <c r="F1085" s="70" t="s">
        <v>1805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9"/>
        <v>4</v>
      </c>
      <c r="D1086" s="73"/>
      <c r="E1086" s="70"/>
      <c r="F1086" s="70" t="s">
        <v>1806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9"/>
        <v>4</v>
      </c>
      <c r="D1087" s="73"/>
      <c r="E1087" s="70"/>
      <c r="F1087" s="70" t="s">
        <v>1807</v>
      </c>
      <c r="G1087" s="73"/>
      <c r="H1087" s="76" t="s">
        <v>612</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9"/>
        <v>4</v>
      </c>
      <c r="D1088" s="73"/>
      <c r="E1088" s="70"/>
      <c r="F1088" s="70" t="s">
        <v>1808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9"/>
        <v>4</v>
      </c>
      <c r="D1089" s="73"/>
      <c r="E1089" s="70"/>
      <c r="F1089" s="70" t="s">
        <v>1809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9"/>
        <v>4</v>
      </c>
      <c r="D1090" s="73"/>
      <c r="E1090" s="70"/>
      <c r="F1090" s="70" t="s">
        <v>1810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9"/>
        <v>4</v>
      </c>
      <c r="D1091" s="73"/>
      <c r="E1091" s="70"/>
      <c r="F1091" s="70" t="s">
        <v>1811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9"/>
        <v>4</v>
      </c>
      <c r="D1092" s="73"/>
      <c r="E1092" s="70"/>
      <c r="F1092" s="70" t="s">
        <v>1812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9"/>
        <v>4</v>
      </c>
      <c r="D1093" s="73"/>
      <c r="E1093" s="70"/>
      <c r="F1093" s="70" t="s">
        <v>1813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9"/>
        <v>4</v>
      </c>
      <c r="D1094" s="73"/>
      <c r="E1094" s="70"/>
      <c r="F1094" s="70" t="s">
        <v>1814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9"/>
        <v>4</v>
      </c>
      <c r="D1095" s="73"/>
      <c r="E1095" s="70"/>
      <c r="F1095" s="70" t="s">
        <v>1815</v>
      </c>
      <c r="G1095" s="73"/>
      <c r="H1095" s="76" t="s">
        <v>612</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9"/>
        <v>4</v>
      </c>
      <c r="D1096" s="73"/>
      <c r="E1096" s="70"/>
      <c r="F1096" s="70" t="s">
        <v>1816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9"/>
        <v>4</v>
      </c>
      <c r="D1097" s="73"/>
      <c r="E1097" s="70"/>
      <c r="F1097" s="70" t="s">
        <v>1817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9"/>
        <v>4</v>
      </c>
      <c r="D1098" s="73"/>
      <c r="E1098" s="70"/>
      <c r="F1098" s="70" t="s">
        <v>1818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9"/>
        <v>4</v>
      </c>
      <c r="D1099" s="73"/>
      <c r="E1099" s="70"/>
      <c r="F1099" s="70" t="s">
        <v>1819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9"/>
        <v>4</v>
      </c>
      <c r="D1100" s="73"/>
      <c r="E1100" s="70"/>
      <c r="F1100" s="70" t="s">
        <v>1820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9"/>
        <v>4</v>
      </c>
      <c r="D1101" s="73"/>
      <c r="E1101" s="70"/>
      <c r="F1101" s="70" t="s">
        <v>1821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9"/>
        <v>4</v>
      </c>
      <c r="D1102" s="73"/>
      <c r="E1102" s="70"/>
      <c r="F1102" s="70" t="s">
        <v>1822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ref="C1103:C1126" si="170">INT($C$29)+3</f>
        <v>4</v>
      </c>
      <c r="D1103" s="73"/>
      <c r="E1103" s="70"/>
      <c r="F1103" s="70" t="s">
        <v>1823</v>
      </c>
      <c r="G1103" s="73"/>
      <c r="H1103" s="76" t="s">
        <v>612</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70"/>
        <v>4</v>
      </c>
      <c r="D1104" s="73"/>
      <c r="E1104" s="70"/>
      <c r="F1104" s="70" t="s">
        <v>1824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70"/>
        <v>4</v>
      </c>
      <c r="D1105" s="73"/>
      <c r="E1105" s="70"/>
      <c r="F1105" s="70" t="s">
        <v>1825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70"/>
        <v>4</v>
      </c>
      <c r="D1106" s="73"/>
      <c r="E1106" s="70"/>
      <c r="F1106" s="70" t="s">
        <v>1826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70"/>
        <v>4</v>
      </c>
      <c r="D1107" s="73"/>
      <c r="E1107" s="70"/>
      <c r="F1107" s="70" t="s">
        <v>1827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70"/>
        <v>4</v>
      </c>
      <c r="D1108" s="73"/>
      <c r="E1108" s="70"/>
      <c r="F1108" s="70" t="s">
        <v>1828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70"/>
        <v>4</v>
      </c>
      <c r="D1109" s="73"/>
      <c r="E1109" s="70"/>
      <c r="F1109" s="70" t="s">
        <v>1829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70"/>
        <v>4</v>
      </c>
      <c r="D1110" s="73"/>
      <c r="E1110" s="70"/>
      <c r="F1110" s="70" t="s">
        <v>1830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70"/>
        <v>4</v>
      </c>
      <c r="D1111" s="73"/>
      <c r="E1111" s="70"/>
      <c r="F1111" s="70" t="s">
        <v>1831</v>
      </c>
      <c r="G1111" s="73"/>
      <c r="H1111" s="76" t="s">
        <v>612</v>
      </c>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70"/>
        <v>4</v>
      </c>
      <c r="D1112" s="73"/>
      <c r="E1112" s="70"/>
      <c r="F1112" s="70" t="s">
        <v>1832</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70"/>
        <v>4</v>
      </c>
      <c r="D1113" s="73"/>
      <c r="E1113" s="70"/>
      <c r="F1113" s="70" t="s">
        <v>1833</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70"/>
        <v>4</v>
      </c>
      <c r="D1114" s="73"/>
      <c r="E1114" s="70"/>
      <c r="F1114" s="70" t="s">
        <v>1834</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70"/>
        <v>4</v>
      </c>
      <c r="D1115" s="73"/>
      <c r="E1115" s="70"/>
      <c r="F1115" s="70" t="s">
        <v>1835</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70"/>
        <v>4</v>
      </c>
      <c r="D1116" s="73"/>
      <c r="E1116" s="70"/>
      <c r="F1116" s="70" t="s">
        <v>1836</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170"/>
        <v>4</v>
      </c>
      <c r="D1117" s="73"/>
      <c r="E1117" s="70"/>
      <c r="F1117" s="70" t="s">
        <v>1837</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170"/>
        <v>4</v>
      </c>
      <c r="D1118" s="73"/>
      <c r="E1118" s="70"/>
      <c r="F1118" s="70" t="s">
        <v>1838</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170"/>
        <v>4</v>
      </c>
      <c r="D1119" s="73"/>
      <c r="E1119" s="70"/>
      <c r="F1119" s="70" t="s">
        <v>1839</v>
      </c>
      <c r="G1119" s="73"/>
      <c r="H1119" s="76" t="s">
        <v>612</v>
      </c>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170"/>
        <v>4</v>
      </c>
      <c r="D1120" s="73"/>
      <c r="E1120" s="70"/>
      <c r="F1120" s="70" t="s">
        <v>1840</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170"/>
        <v>4</v>
      </c>
      <c r="D1121" s="73"/>
      <c r="E1121" s="70"/>
      <c r="F1121" s="70" t="s">
        <v>1841</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170"/>
        <v>4</v>
      </c>
      <c r="D1122" s="73"/>
      <c r="E1122" s="70"/>
      <c r="F1122" s="70" t="s">
        <v>1842</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170"/>
        <v>4</v>
      </c>
      <c r="D1123" s="73"/>
      <c r="E1123" s="70"/>
      <c r="F1123" s="70" t="s">
        <v>1843</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170"/>
        <v>4</v>
      </c>
      <c r="D1124" s="73"/>
      <c r="E1124" s="70"/>
      <c r="F1124" s="70" t="s">
        <v>1844</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170"/>
        <v>4</v>
      </c>
      <c r="D1125" s="73"/>
      <c r="E1125" s="70"/>
      <c r="F1125" s="70" t="s">
        <v>1845</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170"/>
        <v>4</v>
      </c>
      <c r="D1126" s="73"/>
      <c r="E1126" s="70"/>
      <c r="F1126" s="70" t="s">
        <v>1846</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2" x14ac:dyDescent="0.25">
      <c r="A1127" s="45"/>
      <c r="B1127" s="54"/>
      <c r="C1127" s="47">
        <f t="shared" ref="C1127:C1182" si="171">INT($C$29)+2</f>
        <v>3</v>
      </c>
      <c r="D1127" s="73"/>
      <c r="E1127" s="70"/>
      <c r="F1127" s="70" t="s">
        <v>1847</v>
      </c>
      <c r="G1127" s="73"/>
      <c r="H1127" s="76" t="s">
        <v>1848</v>
      </c>
      <c r="I1127" s="96" t="s">
        <v>2181</v>
      </c>
      <c r="J1127" s="96"/>
      <c r="K1127" s="76"/>
      <c r="L1127" s="76"/>
      <c r="M1127" s="76"/>
      <c r="N1127" s="76"/>
      <c r="O1127" s="76"/>
      <c r="P1127" s="76"/>
      <c r="Q1127" s="76"/>
      <c r="R1127" s="76"/>
      <c r="S1127" s="76"/>
      <c r="T1127" s="76"/>
      <c r="U1127" s="97">
        <v>1.2E-2</v>
      </c>
      <c r="V1127" s="97">
        <v>1.2E-2</v>
      </c>
      <c r="W1127" s="97">
        <v>1.2E-2</v>
      </c>
      <c r="X1127" s="255">
        <f>W1127</f>
        <v>1.2E-2</v>
      </c>
      <c r="Y1127" s="255">
        <f>X1127</f>
        <v>1.2E-2</v>
      </c>
      <c r="Z1127" s="255">
        <f>Y1127</f>
        <v>1.2E-2</v>
      </c>
      <c r="AA1127" s="255">
        <f>Z1127</f>
        <v>1.2E-2</v>
      </c>
      <c r="AB1127" s="255">
        <f>AA1127</f>
        <v>1.2E-2</v>
      </c>
      <c r="AC1127" s="76"/>
      <c r="AD1127" s="97" t="s">
        <v>1849</v>
      </c>
      <c r="AE1127" s="76"/>
      <c r="AF1127" s="97">
        <v>1</v>
      </c>
      <c r="AG1127" s="97">
        <v>1</v>
      </c>
      <c r="AH1127" s="73"/>
      <c r="AI1127" s="57"/>
      <c r="AJ1127" s="45"/>
      <c r="AK1127" s="45"/>
      <c r="AL1127" s="45"/>
    </row>
    <row r="1128" spans="1:38" hidden="1" outlineLevel="2" x14ac:dyDescent="0.25">
      <c r="A1128" s="45"/>
      <c r="B1128" s="54"/>
      <c r="C1128" s="47">
        <f t="shared" si="171"/>
        <v>3</v>
      </c>
      <c r="D1128" s="73"/>
      <c r="E1128" s="70"/>
      <c r="F1128" s="70" t="s">
        <v>1850</v>
      </c>
      <c r="G1128" s="73"/>
      <c r="H1128" s="76" t="s">
        <v>1851</v>
      </c>
      <c r="I1128" s="96"/>
      <c r="J1128" s="96"/>
      <c r="K1128" s="76"/>
      <c r="L1128" s="76"/>
      <c r="M1128" s="76"/>
      <c r="N1128" s="76"/>
      <c r="O1128" s="76"/>
      <c r="P1128" s="76"/>
      <c r="Q1128" s="76"/>
      <c r="R1128" s="76"/>
      <c r="S1128" s="76"/>
      <c r="T1128" s="76"/>
      <c r="U1128" s="280">
        <f>U1129</f>
        <v>9.9999999999999985E-3</v>
      </c>
      <c r="V1128" s="253">
        <f t="shared" ref="V1128:AB1128" si="172">V1129</f>
        <v>9.9999999999999985E-3</v>
      </c>
      <c r="W1128" s="253">
        <f t="shared" si="172"/>
        <v>9.9999999999999985E-3</v>
      </c>
      <c r="X1128" s="253">
        <f t="shared" si="172"/>
        <v>9.9999999999999985E-3</v>
      </c>
      <c r="Y1128" s="253">
        <f t="shared" si="172"/>
        <v>9.9999999999999985E-3</v>
      </c>
      <c r="Z1128" s="253">
        <f t="shared" si="172"/>
        <v>9.9999999999999985E-3</v>
      </c>
      <c r="AA1128" s="253">
        <f t="shared" si="172"/>
        <v>9.9999999999999985E-3</v>
      </c>
      <c r="AB1128" s="253">
        <f t="shared" si="172"/>
        <v>9.9999999999999985E-3</v>
      </c>
      <c r="AC1128" s="76"/>
      <c r="AD1128" s="76"/>
      <c r="AE1128" s="76"/>
      <c r="AF1128" s="253">
        <f>AF1129</f>
        <v>1</v>
      </c>
      <c r="AG1128" s="253">
        <f>AG1129</f>
        <v>1</v>
      </c>
      <c r="AH1128" s="73"/>
      <c r="AI1128" s="57"/>
      <c r="AJ1128" s="45"/>
      <c r="AK1128" s="45"/>
      <c r="AL1128" s="45"/>
    </row>
    <row r="1129" spans="1:38" hidden="1" outlineLevel="2" x14ac:dyDescent="0.25">
      <c r="A1129" s="45"/>
      <c r="B1129" s="54"/>
      <c r="C1129" s="47">
        <f t="shared" si="171"/>
        <v>3</v>
      </c>
      <c r="D1129" s="73"/>
      <c r="E1129" s="70"/>
      <c r="F1129" s="70" t="s">
        <v>1852</v>
      </c>
      <c r="G1129" s="73"/>
      <c r="H1129" s="76" t="s">
        <v>1853</v>
      </c>
      <c r="I1129" s="96" t="s">
        <v>2180</v>
      </c>
      <c r="J1129" s="96"/>
      <c r="K1129" s="76"/>
      <c r="L1129" s="76"/>
      <c r="M1129" s="76"/>
      <c r="N1129" s="76"/>
      <c r="O1129" s="76"/>
      <c r="P1129" s="76"/>
      <c r="Q1129" s="76"/>
      <c r="R1129" s="76"/>
      <c r="S1129" s="76"/>
      <c r="T1129" s="76"/>
      <c r="U1129" s="281">
        <f>0.022-U$1127</f>
        <v>9.9999999999999985E-3</v>
      </c>
      <c r="V1129" s="97">
        <f>0.022-V$1127</f>
        <v>9.9999999999999985E-3</v>
      </c>
      <c r="W1129" s="97">
        <f>0.022-W$1127</f>
        <v>9.9999999999999985E-3</v>
      </c>
      <c r="X1129" s="255">
        <f t="shared" ref="X1129:AB1130" si="173">W1129</f>
        <v>9.9999999999999985E-3</v>
      </c>
      <c r="Y1129" s="255">
        <f t="shared" si="173"/>
        <v>9.9999999999999985E-3</v>
      </c>
      <c r="Z1129" s="255">
        <f t="shared" si="173"/>
        <v>9.9999999999999985E-3</v>
      </c>
      <c r="AA1129" s="255">
        <f t="shared" si="173"/>
        <v>9.9999999999999985E-3</v>
      </c>
      <c r="AB1129" s="255">
        <f t="shared" si="173"/>
        <v>9.9999999999999985E-3</v>
      </c>
      <c r="AC1129" s="76"/>
      <c r="AD1129" s="76"/>
      <c r="AE1129" s="76"/>
      <c r="AF1129" s="97">
        <v>1</v>
      </c>
      <c r="AG1129" s="97">
        <v>1</v>
      </c>
      <c r="AH1129" s="73"/>
      <c r="AI1129" s="57"/>
      <c r="AJ1129" s="45"/>
      <c r="AK1129" s="45"/>
      <c r="AL1129" s="45"/>
    </row>
    <row r="1130" spans="1:38" hidden="1" outlineLevel="2" x14ac:dyDescent="0.25">
      <c r="A1130" s="45"/>
      <c r="B1130" s="54"/>
      <c r="C1130" s="47">
        <f t="shared" si="171"/>
        <v>3</v>
      </c>
      <c r="D1130" s="73"/>
      <c r="E1130" s="70"/>
      <c r="F1130" s="70" t="s">
        <v>1854</v>
      </c>
      <c r="G1130" s="73"/>
      <c r="H1130" s="76" t="s">
        <v>1855</v>
      </c>
      <c r="I1130" s="96" t="s">
        <v>2180</v>
      </c>
      <c r="J1130" s="96"/>
      <c r="K1130" s="76"/>
      <c r="L1130" s="76"/>
      <c r="M1130" s="76"/>
      <c r="N1130" s="76"/>
      <c r="O1130" s="76"/>
      <c r="P1130" s="76"/>
      <c r="Q1130" s="76"/>
      <c r="R1130" s="76"/>
      <c r="S1130" s="76"/>
      <c r="T1130" s="76"/>
      <c r="U1130" s="281">
        <f>0.021-U$1127</f>
        <v>9.0000000000000011E-3</v>
      </c>
      <c r="V1130" s="97">
        <f>0.021-V$1127</f>
        <v>9.0000000000000011E-3</v>
      </c>
      <c r="W1130" s="97">
        <f>0.021-W$1127</f>
        <v>9.0000000000000011E-3</v>
      </c>
      <c r="X1130" s="255">
        <f t="shared" si="173"/>
        <v>9.0000000000000011E-3</v>
      </c>
      <c r="Y1130" s="255">
        <f t="shared" si="173"/>
        <v>9.0000000000000011E-3</v>
      </c>
      <c r="Z1130" s="255">
        <f t="shared" si="173"/>
        <v>9.0000000000000011E-3</v>
      </c>
      <c r="AA1130" s="255">
        <f t="shared" si="173"/>
        <v>9.0000000000000011E-3</v>
      </c>
      <c r="AB1130" s="255">
        <f t="shared" si="173"/>
        <v>9.0000000000000011E-3</v>
      </c>
      <c r="AC1130" s="76"/>
      <c r="AD1130" s="76"/>
      <c r="AE1130" s="76"/>
      <c r="AF1130" s="97">
        <v>1</v>
      </c>
      <c r="AG1130" s="97">
        <v>1</v>
      </c>
      <c r="AH1130" s="73"/>
      <c r="AI1130" s="57"/>
      <c r="AJ1130" s="45"/>
      <c r="AK1130" s="45"/>
      <c r="AL1130" s="45"/>
    </row>
    <row r="1131" spans="1:38" hidden="1" outlineLevel="3" x14ac:dyDescent="0.25">
      <c r="A1131" s="45"/>
      <c r="B1131" s="54"/>
      <c r="C1131" s="47">
        <f>INT($C$29)+3</f>
        <v>4</v>
      </c>
      <c r="D1131" s="73"/>
      <c r="E1131" s="70"/>
      <c r="F1131" s="70" t="s">
        <v>1856</v>
      </c>
      <c r="G1131" s="73"/>
      <c r="H1131" s="76" t="s">
        <v>1857</v>
      </c>
      <c r="I1131" s="76"/>
      <c r="J1131" s="76"/>
      <c r="K1131" s="76"/>
      <c r="L1131" s="76"/>
      <c r="M1131" s="76"/>
      <c r="N1131" s="76"/>
      <c r="O1131" s="76"/>
      <c r="P1131" s="76"/>
      <c r="Q1131" s="76"/>
      <c r="R1131" s="76"/>
      <c r="S1131" s="76"/>
      <c r="T1131" s="76"/>
      <c r="U1131" s="76">
        <v>0</v>
      </c>
      <c r="V1131" s="76">
        <v>0</v>
      </c>
      <c r="W1131" s="76">
        <v>0</v>
      </c>
      <c r="X1131" s="76">
        <v>0</v>
      </c>
      <c r="Y1131" s="76">
        <v>0</v>
      </c>
      <c r="Z1131" s="76">
        <v>0</v>
      </c>
      <c r="AA1131" s="76">
        <v>0</v>
      </c>
      <c r="AB1131" s="76">
        <v>0</v>
      </c>
      <c r="AC1131" s="76"/>
      <c r="AD1131" s="76"/>
      <c r="AE1131" s="76"/>
      <c r="AF1131" s="76">
        <v>1</v>
      </c>
      <c r="AG1131" s="76">
        <v>1</v>
      </c>
      <c r="AH1131" s="73"/>
      <c r="AI1131" s="57"/>
      <c r="AJ1131" s="45"/>
      <c r="AK1131" s="45"/>
      <c r="AL1131" s="45"/>
    </row>
    <row r="1132" spans="1:38" hidden="1" outlineLevel="3" x14ac:dyDescent="0.25">
      <c r="A1132" s="45"/>
      <c r="B1132" s="54"/>
      <c r="C1132" s="47">
        <f>INT($C$29)+3</f>
        <v>4</v>
      </c>
      <c r="D1132" s="73"/>
      <c r="E1132" s="70"/>
      <c r="F1132" s="70" t="s">
        <v>1858</v>
      </c>
      <c r="G1132" s="73"/>
      <c r="H1132" s="76" t="s">
        <v>1859</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25">
      <c r="A1133" s="45"/>
      <c r="B1133" s="54"/>
      <c r="C1133" s="47">
        <f>INT($C$29)+3</f>
        <v>4</v>
      </c>
      <c r="D1133" s="73"/>
      <c r="E1133" s="70"/>
      <c r="F1133" s="70" t="s">
        <v>1860</v>
      </c>
      <c r="G1133" s="73"/>
      <c r="H1133" s="76" t="s">
        <v>1861</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2" x14ac:dyDescent="0.25">
      <c r="A1134" s="45"/>
      <c r="B1134" s="54"/>
      <c r="C1134" s="47">
        <f t="shared" si="171"/>
        <v>3</v>
      </c>
      <c r="D1134" s="73"/>
      <c r="E1134" s="70"/>
      <c r="F1134" s="70" t="s">
        <v>1862</v>
      </c>
      <c r="G1134" s="73"/>
      <c r="H1134" s="76" t="s">
        <v>1863</v>
      </c>
      <c r="I1134" s="76"/>
      <c r="J1134" s="76"/>
      <c r="K1134" s="76"/>
      <c r="L1134" s="76"/>
      <c r="M1134" s="76"/>
      <c r="N1134" s="76"/>
      <c r="O1134" s="76"/>
      <c r="P1134" s="76"/>
      <c r="Q1134" s="76"/>
      <c r="R1134" s="76"/>
      <c r="S1134" s="76"/>
      <c r="T1134" s="76"/>
      <c r="U1134" s="97">
        <v>0</v>
      </c>
      <c r="V1134" s="97">
        <v>0</v>
      </c>
      <c r="W1134" s="97">
        <v>0</v>
      </c>
      <c r="X1134" s="255">
        <f t="shared" ref="X1134:AB1135" si="174">W1134</f>
        <v>0</v>
      </c>
      <c r="Y1134" s="255">
        <f t="shared" si="174"/>
        <v>0</v>
      </c>
      <c r="Z1134" s="255">
        <f t="shared" si="174"/>
        <v>0</v>
      </c>
      <c r="AA1134" s="255">
        <f t="shared" si="174"/>
        <v>0</v>
      </c>
      <c r="AB1134" s="255">
        <f t="shared" si="174"/>
        <v>0</v>
      </c>
      <c r="AC1134" s="76"/>
      <c r="AD1134" s="97" t="s">
        <v>2178</v>
      </c>
      <c r="AE1134" s="76"/>
      <c r="AF1134" s="97">
        <v>1</v>
      </c>
      <c r="AG1134" s="97">
        <v>1</v>
      </c>
      <c r="AH1134" s="73"/>
      <c r="AI1134" s="57"/>
      <c r="AJ1134" s="45"/>
      <c r="AK1134" s="45"/>
      <c r="AL1134" s="45"/>
    </row>
    <row r="1135" spans="1:38" hidden="1" outlineLevel="2" x14ac:dyDescent="0.25">
      <c r="A1135" s="45"/>
      <c r="B1135" s="54"/>
      <c r="C1135" s="47">
        <f t="shared" si="171"/>
        <v>3</v>
      </c>
      <c r="D1135" s="73"/>
      <c r="E1135" s="70"/>
      <c r="F1135" s="70" t="s">
        <v>1864</v>
      </c>
      <c r="G1135" s="73"/>
      <c r="H1135" s="76" t="s">
        <v>1865</v>
      </c>
      <c r="I1135" s="96" t="s">
        <v>2183</v>
      </c>
      <c r="J1135" s="96"/>
      <c r="K1135" s="76"/>
      <c r="L1135" s="76"/>
      <c r="M1135" s="76"/>
      <c r="N1135" s="76"/>
      <c r="O1135" s="76"/>
      <c r="P1135" s="76"/>
      <c r="Q1135" s="76"/>
      <c r="R1135" s="76"/>
      <c r="S1135" s="76"/>
      <c r="T1135" s="76"/>
      <c r="U1135" s="97">
        <v>0</v>
      </c>
      <c r="V1135" s="97">
        <v>0</v>
      </c>
      <c r="W1135" s="97">
        <v>0</v>
      </c>
      <c r="X1135" s="255">
        <f t="shared" si="174"/>
        <v>0</v>
      </c>
      <c r="Y1135" s="255">
        <f t="shared" si="174"/>
        <v>0</v>
      </c>
      <c r="Z1135" s="255">
        <f t="shared" si="174"/>
        <v>0</v>
      </c>
      <c r="AA1135" s="255">
        <f t="shared" si="174"/>
        <v>0</v>
      </c>
      <c r="AB1135" s="255">
        <f t="shared" si="174"/>
        <v>0</v>
      </c>
      <c r="AC1135" s="76"/>
      <c r="AD1135" s="97" t="s">
        <v>1866</v>
      </c>
      <c r="AE1135" s="76"/>
      <c r="AF1135" s="97">
        <v>1</v>
      </c>
      <c r="AG1135" s="97">
        <v>1</v>
      </c>
      <c r="AH1135" s="73"/>
      <c r="AI1135" s="57"/>
      <c r="AJ1135" s="45"/>
      <c r="AK1135" s="45"/>
      <c r="AL1135" s="45"/>
    </row>
    <row r="1136" spans="1:38" hidden="1" outlineLevel="2" x14ac:dyDescent="0.25">
      <c r="A1136" s="45"/>
      <c r="B1136" s="54"/>
      <c r="C1136" s="47">
        <f t="shared" si="171"/>
        <v>3</v>
      </c>
      <c r="D1136" s="73"/>
      <c r="E1136" s="70"/>
      <c r="F1136" s="70" t="s">
        <v>1867</v>
      </c>
      <c r="G1136" s="73"/>
      <c r="H1136" s="76" t="s">
        <v>1868</v>
      </c>
      <c r="I1136" s="96"/>
      <c r="J1136" s="96"/>
      <c r="K1136" s="76"/>
      <c r="L1136" s="76"/>
      <c r="M1136" s="76"/>
      <c r="N1136" s="76"/>
      <c r="O1136" s="76"/>
      <c r="P1136" s="76"/>
      <c r="Q1136" s="76"/>
      <c r="R1136" s="76"/>
      <c r="S1136" s="76"/>
      <c r="T1136" s="76"/>
      <c r="U1136" s="253">
        <f t="shared" ref="U1136:AB1136" si="175">U1137</f>
        <v>-1.9E-2</v>
      </c>
      <c r="V1136" s="253">
        <f t="shared" si="175"/>
        <v>-1.9E-2</v>
      </c>
      <c r="W1136" s="253">
        <f t="shared" si="175"/>
        <v>-1.9E-2</v>
      </c>
      <c r="X1136" s="253">
        <f t="shared" si="175"/>
        <v>-1.9E-2</v>
      </c>
      <c r="Y1136" s="253">
        <f t="shared" si="175"/>
        <v>-1.9E-2</v>
      </c>
      <c r="Z1136" s="253">
        <f t="shared" si="175"/>
        <v>-1.9E-2</v>
      </c>
      <c r="AA1136" s="253">
        <f t="shared" si="175"/>
        <v>-1.9E-2</v>
      </c>
      <c r="AB1136" s="253">
        <f t="shared" si="175"/>
        <v>-1.9E-2</v>
      </c>
      <c r="AC1136" s="76"/>
      <c r="AD1136" s="76"/>
      <c r="AE1136" s="76"/>
      <c r="AF1136" s="253">
        <f>AF1137</f>
        <v>1</v>
      </c>
      <c r="AG1136" s="253">
        <f>AG1137</f>
        <v>1</v>
      </c>
      <c r="AH1136" s="73"/>
      <c r="AI1136" s="57"/>
      <c r="AJ1136" s="45"/>
      <c r="AK1136" s="45"/>
      <c r="AL1136" s="45"/>
    </row>
    <row r="1137" spans="1:38" hidden="1" outlineLevel="2" x14ac:dyDescent="0.25">
      <c r="A1137" s="45"/>
      <c r="B1137" s="54"/>
      <c r="C1137" s="47">
        <f t="shared" si="171"/>
        <v>3</v>
      </c>
      <c r="D1137" s="73"/>
      <c r="E1137" s="70"/>
      <c r="F1137" s="70" t="s">
        <v>1869</v>
      </c>
      <c r="G1137" s="73"/>
      <c r="H1137" s="76" t="s">
        <v>1870</v>
      </c>
      <c r="I1137" s="96" t="s">
        <v>2182</v>
      </c>
      <c r="J1137" s="96"/>
      <c r="K1137" s="76"/>
      <c r="L1137" s="76"/>
      <c r="M1137" s="76"/>
      <c r="N1137" s="76"/>
      <c r="O1137" s="76"/>
      <c r="P1137" s="76"/>
      <c r="Q1137" s="76"/>
      <c r="R1137" s="76"/>
      <c r="S1137" s="76"/>
      <c r="T1137" s="76"/>
      <c r="U1137" s="97">
        <f>-0.019-U$1135</f>
        <v>-1.9E-2</v>
      </c>
      <c r="V1137" s="97">
        <f>-0.019-V$1135</f>
        <v>-1.9E-2</v>
      </c>
      <c r="W1137" s="97">
        <f>-0.019-W$1135</f>
        <v>-1.9E-2</v>
      </c>
      <c r="X1137" s="255">
        <f t="shared" ref="X1137:AB1138" si="176">W1137</f>
        <v>-1.9E-2</v>
      </c>
      <c r="Y1137" s="255">
        <f t="shared" si="176"/>
        <v>-1.9E-2</v>
      </c>
      <c r="Z1137" s="255">
        <f t="shared" si="176"/>
        <v>-1.9E-2</v>
      </c>
      <c r="AA1137" s="255">
        <f t="shared" si="176"/>
        <v>-1.9E-2</v>
      </c>
      <c r="AB1137" s="255">
        <f t="shared" si="176"/>
        <v>-1.9E-2</v>
      </c>
      <c r="AC1137" s="76"/>
      <c r="AD1137" s="76"/>
      <c r="AE1137" s="76"/>
      <c r="AF1137" s="97">
        <v>1</v>
      </c>
      <c r="AG1137" s="97">
        <v>1</v>
      </c>
      <c r="AH1137" s="73"/>
      <c r="AI1137" s="57"/>
      <c r="AJ1137" s="45"/>
      <c r="AK1137" s="45"/>
      <c r="AL1137" s="45"/>
    </row>
    <row r="1138" spans="1:38" hidden="1" outlineLevel="2" x14ac:dyDescent="0.25">
      <c r="A1138" s="45"/>
      <c r="B1138" s="54"/>
      <c r="C1138" s="47">
        <f t="shared" si="171"/>
        <v>3</v>
      </c>
      <c r="D1138" s="73"/>
      <c r="E1138" s="70"/>
      <c r="F1138" s="70" t="s">
        <v>1871</v>
      </c>
      <c r="G1138" s="73"/>
      <c r="H1138" s="76" t="s">
        <v>1872</v>
      </c>
      <c r="I1138" s="96" t="s">
        <v>2182</v>
      </c>
      <c r="J1138" s="96"/>
      <c r="K1138" s="76"/>
      <c r="L1138" s="76"/>
      <c r="M1138" s="76"/>
      <c r="N1138" s="76"/>
      <c r="O1138" s="76"/>
      <c r="P1138" s="76"/>
      <c r="Q1138" s="76"/>
      <c r="R1138" s="76"/>
      <c r="S1138" s="76"/>
      <c r="T1138" s="76"/>
      <c r="U1138" s="97">
        <f>-0.031-U$1135</f>
        <v>-3.1E-2</v>
      </c>
      <c r="V1138" s="97">
        <f>-0.031-V$1135</f>
        <v>-3.1E-2</v>
      </c>
      <c r="W1138" s="97">
        <f>-0.031-W$1135</f>
        <v>-3.1E-2</v>
      </c>
      <c r="X1138" s="255">
        <f t="shared" si="176"/>
        <v>-3.1E-2</v>
      </c>
      <c r="Y1138" s="255">
        <f t="shared" si="176"/>
        <v>-3.1E-2</v>
      </c>
      <c r="Z1138" s="255">
        <f t="shared" si="176"/>
        <v>-3.1E-2</v>
      </c>
      <c r="AA1138" s="255">
        <f t="shared" si="176"/>
        <v>-3.1E-2</v>
      </c>
      <c r="AB1138" s="255">
        <f t="shared" si="176"/>
        <v>-3.1E-2</v>
      </c>
      <c r="AC1138" s="76"/>
      <c r="AD1138" s="76"/>
      <c r="AE1138" s="76"/>
      <c r="AF1138" s="97">
        <v>1</v>
      </c>
      <c r="AG1138" s="97">
        <v>1</v>
      </c>
      <c r="AH1138" s="73"/>
      <c r="AI1138" s="57"/>
      <c r="AJ1138" s="45"/>
      <c r="AK1138" s="45"/>
      <c r="AL1138" s="45"/>
    </row>
    <row r="1139" spans="1:38" hidden="1" outlineLevel="3" x14ac:dyDescent="0.25">
      <c r="A1139" s="45"/>
      <c r="B1139" s="54"/>
      <c r="C1139" s="47">
        <f>INT($C$29)+3</f>
        <v>4</v>
      </c>
      <c r="D1139" s="73"/>
      <c r="E1139" s="70"/>
      <c r="F1139" s="70" t="s">
        <v>1873</v>
      </c>
      <c r="G1139" s="73"/>
      <c r="H1139" s="76" t="s">
        <v>1874</v>
      </c>
      <c r="I1139" s="76"/>
      <c r="J1139" s="76"/>
      <c r="K1139" s="76"/>
      <c r="L1139" s="76"/>
      <c r="M1139" s="76"/>
      <c r="N1139" s="76"/>
      <c r="O1139" s="76"/>
      <c r="P1139" s="76"/>
      <c r="Q1139" s="76"/>
      <c r="R1139" s="76"/>
      <c r="S1139" s="76"/>
      <c r="T1139" s="76"/>
      <c r="U1139" s="76">
        <v>0</v>
      </c>
      <c r="V1139" s="76">
        <v>0</v>
      </c>
      <c r="W1139" s="76">
        <v>0</v>
      </c>
      <c r="X1139" s="76">
        <v>0</v>
      </c>
      <c r="Y1139" s="76">
        <v>0</v>
      </c>
      <c r="Z1139" s="76">
        <v>0</v>
      </c>
      <c r="AA1139" s="76">
        <v>0</v>
      </c>
      <c r="AB1139" s="76">
        <v>0</v>
      </c>
      <c r="AC1139" s="76"/>
      <c r="AD1139" s="76"/>
      <c r="AE1139" s="76"/>
      <c r="AF1139" s="76">
        <v>1</v>
      </c>
      <c r="AG1139" s="76">
        <v>1</v>
      </c>
      <c r="AH1139" s="73"/>
      <c r="AI1139" s="57"/>
      <c r="AJ1139" s="45"/>
      <c r="AK1139" s="45"/>
      <c r="AL1139" s="45"/>
    </row>
    <row r="1140" spans="1:38" hidden="1" outlineLevel="3" x14ac:dyDescent="0.25">
      <c r="A1140" s="45"/>
      <c r="B1140" s="54"/>
      <c r="C1140" s="47">
        <f>INT($C$29)+3</f>
        <v>4</v>
      </c>
      <c r="D1140" s="73"/>
      <c r="E1140" s="70"/>
      <c r="F1140" s="70" t="s">
        <v>1875</v>
      </c>
      <c r="G1140" s="73"/>
      <c r="H1140" s="76" t="s">
        <v>1876</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3" x14ac:dyDescent="0.25">
      <c r="A1141" s="45"/>
      <c r="B1141" s="54"/>
      <c r="C1141" s="47">
        <f>INT($C$29)+3</f>
        <v>4</v>
      </c>
      <c r="D1141" s="73"/>
      <c r="E1141" s="70"/>
      <c r="F1141" s="70" t="s">
        <v>1877</v>
      </c>
      <c r="G1141" s="73"/>
      <c r="H1141" s="76" t="s">
        <v>1878</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c r="AD1141" s="76"/>
      <c r="AE1141" s="76"/>
      <c r="AF1141" s="76">
        <v>1</v>
      </c>
      <c r="AG1141" s="76">
        <v>1</v>
      </c>
      <c r="AH1141" s="73"/>
      <c r="AI1141" s="57"/>
      <c r="AJ1141" s="45"/>
      <c r="AK1141" s="45"/>
      <c r="AL1141" s="45"/>
    </row>
    <row r="1142" spans="1:38" hidden="1" outlineLevel="2" x14ac:dyDescent="0.25">
      <c r="A1142" s="45"/>
      <c r="B1142" s="54"/>
      <c r="C1142" s="47">
        <f t="shared" si="171"/>
        <v>3</v>
      </c>
      <c r="D1142" s="73"/>
      <c r="E1142" s="70"/>
      <c r="F1142" s="70" t="s">
        <v>1879</v>
      </c>
      <c r="G1142" s="73"/>
      <c r="H1142" s="76" t="s">
        <v>1758</v>
      </c>
      <c r="I1142" s="76"/>
      <c r="J1142" s="76"/>
      <c r="K1142" s="76"/>
      <c r="L1142" s="76"/>
      <c r="M1142" s="76"/>
      <c r="N1142" s="76"/>
      <c r="O1142" s="76"/>
      <c r="P1142" s="76"/>
      <c r="Q1142" s="76"/>
      <c r="R1142" s="76"/>
      <c r="S1142" s="76"/>
      <c r="T1142" s="76"/>
      <c r="U1142" s="97">
        <v>0</v>
      </c>
      <c r="V1142" s="97">
        <v>0</v>
      </c>
      <c r="W1142" s="97">
        <v>0</v>
      </c>
      <c r="X1142" s="255">
        <f>W1142</f>
        <v>0</v>
      </c>
      <c r="Y1142" s="255">
        <f>X1142</f>
        <v>0</v>
      </c>
      <c r="Z1142" s="255">
        <f>Y1142</f>
        <v>0</v>
      </c>
      <c r="AA1142" s="255">
        <f>Z1142</f>
        <v>0</v>
      </c>
      <c r="AB1142" s="255">
        <f>AA1142</f>
        <v>0</v>
      </c>
      <c r="AC1142" s="76"/>
      <c r="AD1142" s="97" t="s">
        <v>2178</v>
      </c>
      <c r="AE1142" s="76"/>
      <c r="AF1142" s="97">
        <v>1</v>
      </c>
      <c r="AG1142" s="97">
        <v>1</v>
      </c>
      <c r="AH1142" s="73"/>
      <c r="AI1142" s="57"/>
      <c r="AJ1142" s="45"/>
      <c r="AK1142" s="45"/>
      <c r="AL1142" s="45"/>
    </row>
    <row r="1143" spans="1:38" hidden="1" outlineLevel="3" x14ac:dyDescent="0.25">
      <c r="A1143" s="45"/>
      <c r="B1143" s="54"/>
      <c r="C1143" s="47">
        <f t="shared" ref="C1143:C1158" si="177">INT($C$29)+3</f>
        <v>4</v>
      </c>
      <c r="D1143" s="73"/>
      <c r="E1143" s="70"/>
      <c r="F1143" s="70" t="s">
        <v>1880</v>
      </c>
      <c r="G1143" s="73"/>
      <c r="H1143" s="76" t="s">
        <v>612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7"/>
        <v>4</v>
      </c>
      <c r="D1144" s="73"/>
      <c r="E1144" s="70"/>
      <c r="F1144" s="70" t="s">
        <v>1881</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7"/>
        <v>4</v>
      </c>
      <c r="D1145" s="73"/>
      <c r="E1145" s="70"/>
      <c r="F1145" s="70" t="s">
        <v>1882</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7"/>
        <v>4</v>
      </c>
      <c r="D1146" s="73"/>
      <c r="E1146" s="70"/>
      <c r="F1146" s="70" t="s">
        <v>1883</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7"/>
        <v>4</v>
      </c>
      <c r="D1147" s="73"/>
      <c r="E1147" s="70"/>
      <c r="F1147" s="70" t="s">
        <v>1884</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77"/>
        <v>4</v>
      </c>
      <c r="D1148" s="73"/>
      <c r="E1148" s="70"/>
      <c r="F1148" s="70" t="s">
        <v>1885</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177"/>
        <v>4</v>
      </c>
      <c r="D1149" s="73"/>
      <c r="E1149" s="70"/>
      <c r="F1149" s="70" t="s">
        <v>1886</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177"/>
        <v>4</v>
      </c>
      <c r="D1150" s="73"/>
      <c r="E1150" s="70"/>
      <c r="F1150" s="70" t="s">
        <v>1887</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177"/>
        <v>4</v>
      </c>
      <c r="D1151" s="73"/>
      <c r="E1151" s="70"/>
      <c r="F1151" s="70" t="s">
        <v>1888</v>
      </c>
      <c r="G1151" s="73"/>
      <c r="H1151" s="76" t="s">
        <v>612</v>
      </c>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177"/>
        <v>4</v>
      </c>
      <c r="D1152" s="73"/>
      <c r="E1152" s="70"/>
      <c r="F1152" s="70" t="s">
        <v>1889</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177"/>
        <v>4</v>
      </c>
      <c r="D1153" s="73"/>
      <c r="E1153" s="70"/>
      <c r="F1153" s="70" t="s">
        <v>1890</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177"/>
        <v>4</v>
      </c>
      <c r="D1154" s="73"/>
      <c r="E1154" s="70"/>
      <c r="F1154" s="70" t="s">
        <v>1891</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177"/>
        <v>4</v>
      </c>
      <c r="D1155" s="73"/>
      <c r="E1155" s="70"/>
      <c r="F1155" s="70" t="s">
        <v>1892</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177"/>
        <v>4</v>
      </c>
      <c r="D1156" s="73"/>
      <c r="E1156" s="70"/>
      <c r="F1156" s="70" t="s">
        <v>1893</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177"/>
        <v>4</v>
      </c>
      <c r="D1157" s="73"/>
      <c r="E1157" s="70"/>
      <c r="F1157" s="70" t="s">
        <v>1894</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177"/>
        <v>4</v>
      </c>
      <c r="D1158" s="73"/>
      <c r="E1158" s="402"/>
      <c r="F1158" s="402" t="s">
        <v>1895</v>
      </c>
      <c r="G1158" s="73"/>
      <c r="H1158" s="109"/>
      <c r="I1158" s="109"/>
      <c r="J1158" s="109"/>
      <c r="K1158" s="109"/>
      <c r="L1158" s="109"/>
      <c r="M1158" s="109"/>
      <c r="N1158" s="109"/>
      <c r="O1158" s="109"/>
      <c r="P1158" s="109"/>
      <c r="Q1158" s="109"/>
      <c r="R1158" s="109"/>
      <c r="S1158" s="109"/>
      <c r="T1158" s="109"/>
      <c r="U1158" s="109"/>
      <c r="V1158" s="109"/>
      <c r="W1158" s="109"/>
      <c r="X1158" s="109"/>
      <c r="Y1158" s="109"/>
      <c r="Z1158" s="109"/>
      <c r="AA1158" s="109"/>
      <c r="AB1158" s="109"/>
      <c r="AC1158" s="109"/>
      <c r="AD1158" s="109"/>
      <c r="AE1158" s="109"/>
      <c r="AF1158" s="109">
        <v>1</v>
      </c>
      <c r="AG1158" s="109">
        <v>1</v>
      </c>
      <c r="AH1158" s="73"/>
      <c r="AI1158" s="57"/>
      <c r="AJ1158" s="45"/>
      <c r="AK1158" s="45"/>
      <c r="AL1158" s="45"/>
    </row>
    <row r="1159" spans="1:38" hidden="1" outlineLevel="2" x14ac:dyDescent="0.25">
      <c r="A1159" s="45"/>
      <c r="B1159" s="54"/>
      <c r="C1159" s="47">
        <f t="shared" si="171"/>
        <v>3</v>
      </c>
      <c r="D1159" s="73"/>
      <c r="E1159" s="406"/>
      <c r="F1159" s="406" t="s">
        <v>1896</v>
      </c>
      <c r="G1159" s="407"/>
      <c r="H1159" s="181" t="s">
        <v>1897</v>
      </c>
      <c r="I1159" s="151"/>
      <c r="J1159" s="151"/>
      <c r="K1159" s="181"/>
      <c r="L1159" s="181"/>
      <c r="M1159" s="181"/>
      <c r="N1159" s="181"/>
      <c r="O1159" s="181"/>
      <c r="P1159" s="181"/>
      <c r="Q1159" s="181"/>
      <c r="R1159" s="181"/>
      <c r="S1159" s="181"/>
      <c r="T1159" s="181"/>
      <c r="U1159" s="408">
        <v>3.024E-2</v>
      </c>
      <c r="V1159" s="409">
        <f>U1159</f>
        <v>3.024E-2</v>
      </c>
      <c r="W1159" s="409">
        <f>V1159</f>
        <v>3.024E-2</v>
      </c>
      <c r="X1159" s="409">
        <f>Y1159</f>
        <v>2.248E-2</v>
      </c>
      <c r="Y1159" s="408">
        <v>2.248E-2</v>
      </c>
      <c r="Z1159" s="409">
        <f>Y1159</f>
        <v>2.248E-2</v>
      </c>
      <c r="AA1159" s="409">
        <f>Z1159</f>
        <v>2.248E-2</v>
      </c>
      <c r="AB1159" s="409">
        <f>AA1159</f>
        <v>2.248E-2</v>
      </c>
      <c r="AC1159" s="181"/>
      <c r="AD1159" s="408" t="s">
        <v>1898</v>
      </c>
      <c r="AE1159" s="181"/>
      <c r="AF1159" s="408">
        <v>1</v>
      </c>
      <c r="AG1159" s="408">
        <v>1</v>
      </c>
      <c r="AH1159" s="73"/>
      <c r="AI1159" s="57"/>
      <c r="AJ1159" s="45"/>
      <c r="AK1159" s="45"/>
      <c r="AL1159" s="45"/>
    </row>
    <row r="1160" spans="1:38" hidden="1" outlineLevel="2" x14ac:dyDescent="0.25">
      <c r="A1160" s="45"/>
      <c r="B1160" s="54"/>
      <c r="C1160" s="47">
        <f t="shared" si="171"/>
        <v>3</v>
      </c>
      <c r="D1160" s="73"/>
      <c r="E1160" s="70"/>
      <c r="F1160" s="70" t="s">
        <v>1899</v>
      </c>
      <c r="G1160" s="234"/>
      <c r="H1160" s="76" t="s">
        <v>1900</v>
      </c>
      <c r="I1160" s="96"/>
      <c r="J1160" s="96"/>
      <c r="K1160" s="76"/>
      <c r="L1160" s="76"/>
      <c r="M1160" s="76"/>
      <c r="N1160" s="76"/>
      <c r="O1160" s="76"/>
      <c r="P1160" s="76"/>
      <c r="Q1160" s="76"/>
      <c r="R1160" s="76"/>
      <c r="S1160" s="76"/>
      <c r="T1160" s="76"/>
      <c r="U1160" s="253">
        <f t="shared" ref="U1160:AB1160" si="178">U1161</f>
        <v>8.5699999999999995E-3</v>
      </c>
      <c r="V1160" s="253">
        <f t="shared" si="178"/>
        <v>8.5699999999999995E-3</v>
      </c>
      <c r="W1160" s="253">
        <f t="shared" si="178"/>
        <v>8.5699999999999995E-3</v>
      </c>
      <c r="X1160" s="253">
        <f t="shared" si="178"/>
        <v>2.7799999999999999E-3</v>
      </c>
      <c r="Y1160" s="253">
        <f t="shared" si="178"/>
        <v>2.7799999999999999E-3</v>
      </c>
      <c r="Z1160" s="253">
        <f t="shared" si="178"/>
        <v>2.7799999999999999E-3</v>
      </c>
      <c r="AA1160" s="253">
        <f t="shared" si="178"/>
        <v>2.7799999999999999E-3</v>
      </c>
      <c r="AB1160" s="253">
        <f t="shared" si="178"/>
        <v>2.7799999999999999E-3</v>
      </c>
      <c r="AC1160" s="76"/>
      <c r="AD1160" s="97" t="s">
        <v>2191</v>
      </c>
      <c r="AE1160" s="76"/>
      <c r="AF1160" s="253">
        <f>AF1161</f>
        <v>1</v>
      </c>
      <c r="AG1160" s="253">
        <f>AG1161</f>
        <v>1</v>
      </c>
      <c r="AH1160" s="73"/>
      <c r="AI1160" s="57"/>
      <c r="AJ1160" s="45"/>
      <c r="AK1160" s="45"/>
      <c r="AL1160" s="45"/>
    </row>
    <row r="1161" spans="1:38" hidden="1" outlineLevel="2" x14ac:dyDescent="0.25">
      <c r="A1161" s="45"/>
      <c r="B1161" s="54"/>
      <c r="C1161" s="47">
        <f t="shared" si="171"/>
        <v>3</v>
      </c>
      <c r="D1161" s="73"/>
      <c r="E1161" s="70"/>
      <c r="F1161" s="70" t="s">
        <v>1901</v>
      </c>
      <c r="G1161" s="234"/>
      <c r="H1161" s="76" t="s">
        <v>1902</v>
      </c>
      <c r="I1161" s="96"/>
      <c r="J1161" s="96"/>
      <c r="K1161" s="76"/>
      <c r="L1161" s="76"/>
      <c r="M1161" s="76"/>
      <c r="N1161" s="76"/>
      <c r="O1161" s="76"/>
      <c r="P1161" s="76"/>
      <c r="Q1161" s="76"/>
      <c r="R1161" s="76"/>
      <c r="S1161" s="76"/>
      <c r="T1161" s="76"/>
      <c r="U1161" s="97">
        <v>8.5699999999999995E-3</v>
      </c>
      <c r="V1161" s="404">
        <f>U1161</f>
        <v>8.5699999999999995E-3</v>
      </c>
      <c r="W1161" s="404">
        <f>V1161</f>
        <v>8.5699999999999995E-3</v>
      </c>
      <c r="X1161" s="404">
        <f>Y1161</f>
        <v>2.7799999999999999E-3</v>
      </c>
      <c r="Y1161" s="97">
        <v>2.7799999999999999E-3</v>
      </c>
      <c r="Z1161" s="404">
        <f t="shared" ref="Z1161:AB1162" si="179">Y1161</f>
        <v>2.7799999999999999E-3</v>
      </c>
      <c r="AA1161" s="404">
        <f t="shared" si="179"/>
        <v>2.7799999999999999E-3</v>
      </c>
      <c r="AB1161" s="404">
        <f t="shared" si="179"/>
        <v>2.7799999999999999E-3</v>
      </c>
      <c r="AC1161" s="76"/>
      <c r="AD1161" s="76"/>
      <c r="AE1161" s="76"/>
      <c r="AF1161" s="97">
        <v>1</v>
      </c>
      <c r="AG1161" s="97">
        <v>1</v>
      </c>
      <c r="AH1161" s="73"/>
      <c r="AI1161" s="57"/>
      <c r="AJ1161" s="45"/>
      <c r="AK1161" s="45"/>
      <c r="AL1161" s="45"/>
    </row>
    <row r="1162" spans="1:38" hidden="1" outlineLevel="2" x14ac:dyDescent="0.25">
      <c r="A1162" s="45"/>
      <c r="B1162" s="54"/>
      <c r="C1162" s="47">
        <f t="shared" si="171"/>
        <v>3</v>
      </c>
      <c r="D1162" s="73"/>
      <c r="E1162" s="70"/>
      <c r="F1162" s="70" t="s">
        <v>1903</v>
      </c>
      <c r="G1162" s="234"/>
      <c r="H1162" s="76" t="s">
        <v>1904</v>
      </c>
      <c r="I1162" s="96"/>
      <c r="J1162" s="96"/>
      <c r="K1162" s="76"/>
      <c r="L1162" s="76"/>
      <c r="M1162" s="76"/>
      <c r="N1162" s="76"/>
      <c r="O1162" s="76"/>
      <c r="P1162" s="76"/>
      <c r="Q1162" s="76"/>
      <c r="R1162" s="76"/>
      <c r="S1162" s="76"/>
      <c r="T1162" s="76"/>
      <c r="U1162" s="97">
        <v>1.626E-2</v>
      </c>
      <c r="V1162" s="404">
        <f>U1162</f>
        <v>1.626E-2</v>
      </c>
      <c r="W1162" s="404">
        <f>V1162</f>
        <v>1.626E-2</v>
      </c>
      <c r="X1162" s="404">
        <f>Y1162</f>
        <v>1.6129999999999999E-2</v>
      </c>
      <c r="Y1162" s="97">
        <v>1.6129999999999999E-2</v>
      </c>
      <c r="Z1162" s="404">
        <f t="shared" si="179"/>
        <v>1.6129999999999999E-2</v>
      </c>
      <c r="AA1162" s="404">
        <f t="shared" si="179"/>
        <v>1.6129999999999999E-2</v>
      </c>
      <c r="AB1162" s="404">
        <f t="shared" si="179"/>
        <v>1.6129999999999999E-2</v>
      </c>
      <c r="AC1162" s="76"/>
      <c r="AD1162" s="76"/>
      <c r="AE1162" s="76"/>
      <c r="AF1162" s="97">
        <v>1</v>
      </c>
      <c r="AG1162" s="97">
        <v>1</v>
      </c>
      <c r="AH1162" s="73"/>
      <c r="AI1162" s="57"/>
      <c r="AJ1162" s="45"/>
      <c r="AK1162" s="45"/>
      <c r="AL1162" s="45"/>
    </row>
    <row r="1163" spans="1:38" hidden="1" outlineLevel="3" x14ac:dyDescent="0.25">
      <c r="A1163" s="45"/>
      <c r="B1163" s="54"/>
      <c r="C1163" s="47">
        <f>INT($C$29)+3</f>
        <v>4</v>
      </c>
      <c r="D1163" s="73"/>
      <c r="E1163" s="70"/>
      <c r="F1163" s="70" t="s">
        <v>1905</v>
      </c>
      <c r="G1163" s="234"/>
      <c r="H1163" s="76" t="s">
        <v>1906</v>
      </c>
      <c r="I1163" s="76"/>
      <c r="J1163" s="76"/>
      <c r="K1163" s="76"/>
      <c r="L1163" s="76"/>
      <c r="M1163" s="76"/>
      <c r="N1163" s="76"/>
      <c r="O1163" s="76"/>
      <c r="P1163" s="76"/>
      <c r="Q1163" s="76"/>
      <c r="R1163" s="76"/>
      <c r="S1163" s="76"/>
      <c r="T1163" s="76"/>
      <c r="U1163" s="76">
        <v>0</v>
      </c>
      <c r="V1163" s="76">
        <v>0</v>
      </c>
      <c r="W1163" s="76">
        <v>0</v>
      </c>
      <c r="X1163" s="76">
        <v>0</v>
      </c>
      <c r="Y1163" s="76">
        <v>0</v>
      </c>
      <c r="Z1163" s="76">
        <v>0</v>
      </c>
      <c r="AA1163" s="76">
        <v>0</v>
      </c>
      <c r="AB1163" s="76">
        <v>0</v>
      </c>
      <c r="AC1163" s="76"/>
      <c r="AD1163" s="76"/>
      <c r="AE1163" s="76"/>
      <c r="AF1163" s="76">
        <v>1</v>
      </c>
      <c r="AG1163" s="76">
        <v>1</v>
      </c>
      <c r="AH1163" s="73"/>
      <c r="AI1163" s="57"/>
      <c r="AJ1163" s="45"/>
      <c r="AK1163" s="45"/>
      <c r="AL1163" s="45"/>
    </row>
    <row r="1164" spans="1:38" hidden="1" outlineLevel="3" x14ac:dyDescent="0.25">
      <c r="A1164" s="45"/>
      <c r="B1164" s="54"/>
      <c r="C1164" s="47">
        <f>INT($C$29)+3</f>
        <v>4</v>
      </c>
      <c r="D1164" s="73"/>
      <c r="E1164" s="70"/>
      <c r="F1164" s="70" t="s">
        <v>1907</v>
      </c>
      <c r="G1164" s="234"/>
      <c r="H1164" s="76" t="s">
        <v>1908</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3" x14ac:dyDescent="0.25">
      <c r="A1165" s="45"/>
      <c r="B1165" s="54"/>
      <c r="C1165" s="47">
        <f>INT($C$29)+3</f>
        <v>4</v>
      </c>
      <c r="D1165" s="73"/>
      <c r="E1165" s="70"/>
      <c r="F1165" s="70" t="s">
        <v>1909</v>
      </c>
      <c r="G1165" s="234"/>
      <c r="H1165" s="76" t="s">
        <v>1910</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c r="AD1165" s="76"/>
      <c r="AE1165" s="76"/>
      <c r="AF1165" s="76">
        <v>1</v>
      </c>
      <c r="AG1165" s="76">
        <v>1</v>
      </c>
      <c r="AH1165" s="73"/>
      <c r="AI1165" s="57"/>
      <c r="AJ1165" s="45"/>
      <c r="AK1165" s="45"/>
      <c r="AL1165" s="45"/>
    </row>
    <row r="1166" spans="1:38" hidden="1" outlineLevel="2" x14ac:dyDescent="0.25">
      <c r="A1166" s="45"/>
      <c r="B1166" s="54"/>
      <c r="C1166" s="47">
        <f t="shared" si="171"/>
        <v>3</v>
      </c>
      <c r="D1166" s="73"/>
      <c r="E1166" s="410"/>
      <c r="F1166" s="410" t="s">
        <v>1911</v>
      </c>
      <c r="G1166" s="411"/>
      <c r="H1166" s="184" t="s">
        <v>1912</v>
      </c>
      <c r="I1166" s="184"/>
      <c r="J1166" s="184"/>
      <c r="K1166" s="184"/>
      <c r="L1166" s="184"/>
      <c r="M1166" s="184"/>
      <c r="N1166" s="184"/>
      <c r="O1166" s="184"/>
      <c r="P1166" s="184"/>
      <c r="Q1166" s="184"/>
      <c r="R1166" s="184"/>
      <c r="S1166" s="184"/>
      <c r="T1166" s="184"/>
      <c r="U1166" s="412">
        <v>3.496</v>
      </c>
      <c r="V1166" s="412">
        <v>3.496</v>
      </c>
      <c r="W1166" s="412">
        <v>3.496</v>
      </c>
      <c r="X1166" s="415">
        <f>Y1166</f>
        <v>4.2411000000000003</v>
      </c>
      <c r="Y1166" s="416">
        <v>4.2411000000000003</v>
      </c>
      <c r="Z1166" s="415">
        <f t="shared" ref="Z1166:AB1167" si="180">Y1166</f>
        <v>4.2411000000000003</v>
      </c>
      <c r="AA1166" s="415">
        <f t="shared" si="180"/>
        <v>4.2411000000000003</v>
      </c>
      <c r="AB1166" s="415">
        <f t="shared" si="180"/>
        <v>4.2411000000000003</v>
      </c>
      <c r="AC1166" s="184"/>
      <c r="AD1166" s="184"/>
      <c r="AE1166" s="184"/>
      <c r="AF1166" s="413">
        <v>1</v>
      </c>
      <c r="AG1166" s="413">
        <v>1</v>
      </c>
      <c r="AH1166" s="73"/>
      <c r="AI1166" s="57"/>
      <c r="AJ1166" s="45"/>
      <c r="AK1166" s="45"/>
      <c r="AL1166" s="45"/>
    </row>
    <row r="1167" spans="1:38" hidden="1" outlineLevel="2" x14ac:dyDescent="0.25">
      <c r="A1167" s="45"/>
      <c r="B1167" s="54"/>
      <c r="C1167" s="47">
        <f t="shared" si="171"/>
        <v>3</v>
      </c>
      <c r="D1167" s="73"/>
      <c r="E1167" s="403"/>
      <c r="F1167" s="403" t="s">
        <v>1913</v>
      </c>
      <c r="G1167" s="73"/>
      <c r="H1167" s="105" t="s">
        <v>1914</v>
      </c>
      <c r="I1167" s="177"/>
      <c r="J1167" s="177"/>
      <c r="K1167" s="105"/>
      <c r="L1167" s="105"/>
      <c r="M1167" s="105"/>
      <c r="N1167" s="105"/>
      <c r="O1167" s="105"/>
      <c r="P1167" s="105"/>
      <c r="Q1167" s="105"/>
      <c r="R1167" s="105"/>
      <c r="S1167" s="105"/>
      <c r="T1167" s="105"/>
      <c r="U1167" s="119">
        <v>0.18</v>
      </c>
      <c r="V1167" s="119">
        <v>0.18</v>
      </c>
      <c r="W1167" s="119">
        <v>0.18</v>
      </c>
      <c r="X1167" s="405">
        <f>Y1167</f>
        <v>0.13919999999999999</v>
      </c>
      <c r="Y1167" s="119">
        <v>0.13919999999999999</v>
      </c>
      <c r="Z1167" s="405">
        <f t="shared" si="180"/>
        <v>0.13919999999999999</v>
      </c>
      <c r="AA1167" s="405">
        <f t="shared" si="180"/>
        <v>0.13919999999999999</v>
      </c>
      <c r="AB1167" s="405">
        <f t="shared" si="180"/>
        <v>0.13919999999999999</v>
      </c>
      <c r="AC1167" s="105"/>
      <c r="AD1167" s="119" t="s">
        <v>1292</v>
      </c>
      <c r="AE1167" s="105"/>
      <c r="AF1167" s="119">
        <v>1</v>
      </c>
      <c r="AG1167" s="119">
        <v>1</v>
      </c>
      <c r="AH1167" s="73"/>
      <c r="AI1167" s="57"/>
      <c r="AJ1167" s="45"/>
      <c r="AK1167" s="45"/>
      <c r="AL1167" s="45"/>
    </row>
    <row r="1168" spans="1:38" hidden="1" outlineLevel="2" x14ac:dyDescent="0.25">
      <c r="A1168" s="45"/>
      <c r="B1168" s="54"/>
      <c r="C1168" s="47">
        <f t="shared" si="171"/>
        <v>3</v>
      </c>
      <c r="D1168" s="73"/>
      <c r="E1168" s="70"/>
      <c r="F1168" s="70" t="s">
        <v>1915</v>
      </c>
      <c r="G1168" s="73"/>
      <c r="H1168" s="76" t="s">
        <v>1916</v>
      </c>
      <c r="I1168" s="96"/>
      <c r="J1168" s="96"/>
      <c r="K1168" s="76"/>
      <c r="L1168" s="76"/>
      <c r="M1168" s="76"/>
      <c r="N1168" s="76"/>
      <c r="O1168" s="76"/>
      <c r="P1168" s="76"/>
      <c r="Q1168" s="76"/>
      <c r="R1168" s="76"/>
      <c r="S1168" s="76"/>
      <c r="T1168" s="76"/>
      <c r="U1168" s="253">
        <f t="shared" ref="U1168:AB1168" si="181">U1169</f>
        <v>0.03</v>
      </c>
      <c r="V1168" s="253">
        <f t="shared" si="181"/>
        <v>0.03</v>
      </c>
      <c r="W1168" s="253">
        <f t="shared" si="181"/>
        <v>0.03</v>
      </c>
      <c r="X1168" s="253">
        <f t="shared" si="181"/>
        <v>7.0000000000000062E-3</v>
      </c>
      <c r="Y1168" s="253">
        <f t="shared" si="181"/>
        <v>7.0000000000000062E-3</v>
      </c>
      <c r="Z1168" s="253">
        <f t="shared" si="181"/>
        <v>7.0000000000000062E-3</v>
      </c>
      <c r="AA1168" s="253">
        <f t="shared" si="181"/>
        <v>7.0000000000000062E-3</v>
      </c>
      <c r="AB1168" s="253">
        <f t="shared" si="181"/>
        <v>7.0000000000000062E-3</v>
      </c>
      <c r="AC1168" s="76"/>
      <c r="AD1168" s="97" t="s">
        <v>2191</v>
      </c>
      <c r="AE1168" s="76"/>
      <c r="AF1168" s="253">
        <f>AF1169</f>
        <v>1</v>
      </c>
      <c r="AG1168" s="253">
        <f>AG1169</f>
        <v>1</v>
      </c>
      <c r="AH1168" s="73"/>
      <c r="AI1168" s="57"/>
      <c r="AJ1168" s="45"/>
      <c r="AK1168" s="45"/>
      <c r="AL1168" s="45"/>
    </row>
    <row r="1169" spans="1:38" hidden="1" outlineLevel="2" x14ac:dyDescent="0.25">
      <c r="A1169" s="45"/>
      <c r="B1169" s="54"/>
      <c r="C1169" s="47">
        <f t="shared" si="171"/>
        <v>3</v>
      </c>
      <c r="D1169" s="73"/>
      <c r="E1169" s="70"/>
      <c r="F1169" s="70" t="s">
        <v>1917</v>
      </c>
      <c r="G1169" s="73"/>
      <c r="H1169" s="76" t="s">
        <v>1748</v>
      </c>
      <c r="I1169" s="96"/>
      <c r="J1169" s="96"/>
      <c r="K1169" s="76"/>
      <c r="L1169" s="76"/>
      <c r="M1169" s="76"/>
      <c r="N1169" s="76"/>
      <c r="O1169" s="76"/>
      <c r="P1169" s="76"/>
      <c r="Q1169" s="76"/>
      <c r="R1169" s="76"/>
      <c r="S1169" s="76"/>
      <c r="T1169" s="76"/>
      <c r="U1169" s="97">
        <f>0.21-U$1167</f>
        <v>0.03</v>
      </c>
      <c r="V1169" s="97">
        <f>0.21-V$1167</f>
        <v>0.03</v>
      </c>
      <c r="W1169" s="97">
        <f>0.21-W$1167</f>
        <v>0.03</v>
      </c>
      <c r="X1169" s="255">
        <f t="shared" ref="X1169:X1175" si="182">Y1169</f>
        <v>7.0000000000000062E-3</v>
      </c>
      <c r="Y1169" s="97">
        <f>0.1462-Y$1167</f>
        <v>7.0000000000000062E-3</v>
      </c>
      <c r="Z1169" s="255">
        <f t="shared" ref="Z1169:AB1175" si="183">Y1169</f>
        <v>7.0000000000000062E-3</v>
      </c>
      <c r="AA1169" s="255">
        <f t="shared" si="183"/>
        <v>7.0000000000000062E-3</v>
      </c>
      <c r="AB1169" s="255">
        <f t="shared" si="183"/>
        <v>7.0000000000000062E-3</v>
      </c>
      <c r="AC1169" s="76"/>
      <c r="AD1169" s="76"/>
      <c r="AE1169" s="76"/>
      <c r="AF1169" s="97">
        <v>1</v>
      </c>
      <c r="AG1169" s="97">
        <v>1</v>
      </c>
      <c r="AH1169" s="73"/>
      <c r="AI1169" s="57"/>
      <c r="AJ1169" s="45"/>
      <c r="AK1169" s="45"/>
      <c r="AL1169" s="45"/>
    </row>
    <row r="1170" spans="1:38" hidden="1" outlineLevel="2" x14ac:dyDescent="0.25">
      <c r="A1170" s="45"/>
      <c r="B1170" s="54"/>
      <c r="C1170" s="47">
        <f t="shared" si="171"/>
        <v>3</v>
      </c>
      <c r="D1170" s="73"/>
      <c r="E1170" s="70"/>
      <c r="F1170" s="70" t="s">
        <v>1918</v>
      </c>
      <c r="G1170" s="73"/>
      <c r="H1170" s="76" t="s">
        <v>1750</v>
      </c>
      <c r="I1170" s="96"/>
      <c r="J1170" s="96"/>
      <c r="K1170" s="76"/>
      <c r="L1170" s="76"/>
      <c r="M1170" s="76"/>
      <c r="N1170" s="76"/>
      <c r="O1170" s="76"/>
      <c r="P1170" s="76"/>
      <c r="Q1170" s="76"/>
      <c r="R1170" s="76"/>
      <c r="S1170" s="76"/>
      <c r="T1170" s="76"/>
      <c r="U1170" s="97">
        <f>0.14-U$1167</f>
        <v>-3.999999999999998E-2</v>
      </c>
      <c r="V1170" s="97">
        <f>0.14-V$1167</f>
        <v>-3.999999999999998E-2</v>
      </c>
      <c r="W1170" s="97">
        <f>0.14-W$1167</f>
        <v>-3.999999999999998E-2</v>
      </c>
      <c r="X1170" s="255">
        <f t="shared" si="182"/>
        <v>-3.0299999999999994E-2</v>
      </c>
      <c r="Y1170" s="97">
        <f>0.1089-Y$1167</f>
        <v>-3.0299999999999994E-2</v>
      </c>
      <c r="Z1170" s="255">
        <f t="shared" si="183"/>
        <v>-3.0299999999999994E-2</v>
      </c>
      <c r="AA1170" s="255">
        <f t="shared" si="183"/>
        <v>-3.0299999999999994E-2</v>
      </c>
      <c r="AB1170" s="255">
        <f t="shared" si="183"/>
        <v>-3.0299999999999994E-2</v>
      </c>
      <c r="AC1170" s="76"/>
      <c r="AD1170" s="76"/>
      <c r="AE1170" s="76"/>
      <c r="AF1170" s="97">
        <v>1</v>
      </c>
      <c r="AG1170" s="97">
        <v>1</v>
      </c>
      <c r="AH1170" s="73"/>
      <c r="AI1170" s="57"/>
      <c r="AJ1170" s="45"/>
      <c r="AK1170" s="45"/>
      <c r="AL1170" s="45"/>
    </row>
    <row r="1171" spans="1:38" hidden="1" outlineLevel="2" x14ac:dyDescent="0.25">
      <c r="A1171" s="45"/>
      <c r="B1171" s="54"/>
      <c r="C1171" s="47">
        <f t="shared" si="171"/>
        <v>3</v>
      </c>
      <c r="D1171" s="73"/>
      <c r="E1171" s="70"/>
      <c r="F1171" s="70" t="s">
        <v>1919</v>
      </c>
      <c r="G1171" s="73"/>
      <c r="H1171" s="76" t="s">
        <v>1752</v>
      </c>
      <c r="I1171" s="76"/>
      <c r="J1171" s="76"/>
      <c r="K1171" s="76"/>
      <c r="L1171" s="76"/>
      <c r="M1171" s="76"/>
      <c r="N1171" s="76"/>
      <c r="O1171" s="76"/>
      <c r="P1171" s="76"/>
      <c r="Q1171" s="76"/>
      <c r="R1171" s="76"/>
      <c r="S1171" s="76"/>
      <c r="T1171" s="76"/>
      <c r="U1171" s="97">
        <f>0-U$1167</f>
        <v>-0.18</v>
      </c>
      <c r="V1171" s="97">
        <f>0-V$1167</f>
        <v>-0.18</v>
      </c>
      <c r="W1171" s="97">
        <f>0-W$1167</f>
        <v>-0.18</v>
      </c>
      <c r="X1171" s="255">
        <f t="shared" si="182"/>
        <v>-0.13919999999999999</v>
      </c>
      <c r="Y1171" s="97">
        <f>0-Y$1167</f>
        <v>-0.13919999999999999</v>
      </c>
      <c r="Z1171" s="255">
        <f t="shared" si="183"/>
        <v>-0.13919999999999999</v>
      </c>
      <c r="AA1171" s="255">
        <f t="shared" si="183"/>
        <v>-0.13919999999999999</v>
      </c>
      <c r="AB1171" s="255">
        <f t="shared" si="183"/>
        <v>-0.13919999999999999</v>
      </c>
      <c r="AC1171" s="76"/>
      <c r="AD1171" s="76"/>
      <c r="AE1171" s="76"/>
      <c r="AF1171" s="97">
        <v>1</v>
      </c>
      <c r="AG1171" s="97">
        <v>1</v>
      </c>
      <c r="AH1171" s="73"/>
      <c r="AI1171" s="57"/>
      <c r="AJ1171" s="45"/>
      <c r="AK1171" s="45"/>
      <c r="AL1171" s="45"/>
    </row>
    <row r="1172" spans="1:38" hidden="1" outlineLevel="2" x14ac:dyDescent="0.25">
      <c r="A1172" s="45"/>
      <c r="B1172" s="54"/>
      <c r="C1172" s="47">
        <f t="shared" si="171"/>
        <v>3</v>
      </c>
      <c r="D1172" s="73"/>
      <c r="E1172" s="70"/>
      <c r="F1172" s="70" t="s">
        <v>1920</v>
      </c>
      <c r="G1172" s="73"/>
      <c r="H1172" s="76" t="s">
        <v>1908</v>
      </c>
      <c r="I1172" s="76"/>
      <c r="J1172" s="76"/>
      <c r="K1172" s="76"/>
      <c r="L1172" s="76"/>
      <c r="M1172" s="76"/>
      <c r="N1172" s="76"/>
      <c r="O1172" s="76"/>
      <c r="P1172" s="76"/>
      <c r="Q1172" s="76"/>
      <c r="R1172" s="76"/>
      <c r="S1172" s="76"/>
      <c r="T1172" s="76"/>
      <c r="U1172" s="97">
        <v>7.9000000000000008E-3</v>
      </c>
      <c r="V1172" s="97">
        <v>7.9000000000000008E-3</v>
      </c>
      <c r="W1172" s="97">
        <v>7.9000000000000008E-3</v>
      </c>
      <c r="X1172" s="255">
        <f t="shared" si="182"/>
        <v>0</v>
      </c>
      <c r="Y1172" s="76">
        <v>0</v>
      </c>
      <c r="Z1172" s="255">
        <f t="shared" si="183"/>
        <v>0</v>
      </c>
      <c r="AA1172" s="255">
        <f t="shared" si="183"/>
        <v>0</v>
      </c>
      <c r="AB1172" s="255">
        <f t="shared" si="183"/>
        <v>0</v>
      </c>
      <c r="AC1172" s="76"/>
      <c r="AD1172" s="76"/>
      <c r="AE1172" s="76"/>
      <c r="AF1172" s="97">
        <v>1</v>
      </c>
      <c r="AG1172" s="97">
        <v>1</v>
      </c>
      <c r="AH1172" s="73"/>
      <c r="AI1172" s="57"/>
      <c r="AJ1172" s="45"/>
      <c r="AK1172" s="45"/>
      <c r="AL1172" s="45"/>
    </row>
    <row r="1173" spans="1:38" hidden="1" outlineLevel="2" x14ac:dyDescent="0.25">
      <c r="A1173" s="45"/>
      <c r="B1173" s="54"/>
      <c r="C1173" s="47">
        <f t="shared" si="171"/>
        <v>3</v>
      </c>
      <c r="D1173" s="73"/>
      <c r="E1173" s="70"/>
      <c r="F1173" s="70" t="s">
        <v>1921</v>
      </c>
      <c r="G1173" s="73"/>
      <c r="H1173" s="76" t="s">
        <v>1910</v>
      </c>
      <c r="I1173" s="76"/>
      <c r="J1173" s="76"/>
      <c r="K1173" s="76"/>
      <c r="L1173" s="76"/>
      <c r="M1173" s="76"/>
      <c r="N1173" s="76"/>
      <c r="O1173" s="76"/>
      <c r="P1173" s="76"/>
      <c r="Q1173" s="76"/>
      <c r="R1173" s="76"/>
      <c r="S1173" s="76"/>
      <c r="T1173" s="76"/>
      <c r="U1173" s="97">
        <v>-1.5E-6</v>
      </c>
      <c r="V1173" s="97">
        <v>-1.5E-6</v>
      </c>
      <c r="W1173" s="97">
        <v>-1.5E-6</v>
      </c>
      <c r="X1173" s="255">
        <f t="shared" si="182"/>
        <v>0</v>
      </c>
      <c r="Y1173" s="76">
        <v>0</v>
      </c>
      <c r="Z1173" s="255">
        <f t="shared" si="183"/>
        <v>0</v>
      </c>
      <c r="AA1173" s="255">
        <f t="shared" si="183"/>
        <v>0</v>
      </c>
      <c r="AB1173" s="255">
        <f t="shared" si="183"/>
        <v>0</v>
      </c>
      <c r="AC1173" s="76"/>
      <c r="AD1173" s="76"/>
      <c r="AE1173" s="76"/>
      <c r="AF1173" s="97">
        <v>1</v>
      </c>
      <c r="AG1173" s="97">
        <v>1</v>
      </c>
      <c r="AH1173" s="73"/>
      <c r="AI1173" s="57"/>
      <c r="AJ1173" s="45"/>
      <c r="AK1173" s="45"/>
      <c r="AL1173" s="45"/>
    </row>
    <row r="1174" spans="1:38" hidden="1" outlineLevel="2" x14ac:dyDescent="0.25">
      <c r="A1174" s="45"/>
      <c r="B1174" s="54"/>
      <c r="C1174" s="47">
        <f t="shared" si="171"/>
        <v>3</v>
      </c>
      <c r="D1174" s="73"/>
      <c r="E1174" s="70"/>
      <c r="F1174" s="70" t="s">
        <v>1922</v>
      </c>
      <c r="G1174" s="73"/>
      <c r="H1174" s="76" t="s">
        <v>1923</v>
      </c>
      <c r="I1174" s="76"/>
      <c r="J1174" s="76"/>
      <c r="K1174" s="76"/>
      <c r="L1174" s="76"/>
      <c r="M1174" s="76"/>
      <c r="N1174" s="76"/>
      <c r="O1174" s="76"/>
      <c r="P1174" s="76"/>
      <c r="Q1174" s="76"/>
      <c r="R1174" s="76"/>
      <c r="S1174" s="76"/>
      <c r="T1174" s="76"/>
      <c r="U1174" s="97">
        <v>4.5599999999999996</v>
      </c>
      <c r="V1174" s="97">
        <v>4.5599999999999996</v>
      </c>
      <c r="W1174" s="97">
        <v>4.5599999999999996</v>
      </c>
      <c r="X1174" s="255">
        <f t="shared" si="182"/>
        <v>24.748000000000001</v>
      </c>
      <c r="Y1174" s="97">
        <f>27.01-0.2262*10</f>
        <v>24.748000000000001</v>
      </c>
      <c r="Z1174" s="255">
        <f t="shared" si="183"/>
        <v>24.748000000000001</v>
      </c>
      <c r="AA1174" s="255">
        <f t="shared" si="183"/>
        <v>24.748000000000001</v>
      </c>
      <c r="AB1174" s="255">
        <f t="shared" si="183"/>
        <v>24.748000000000001</v>
      </c>
      <c r="AC1174" s="76"/>
      <c r="AD1174" s="76"/>
      <c r="AE1174" s="76"/>
      <c r="AF1174" s="97">
        <v>1</v>
      </c>
      <c r="AG1174" s="97">
        <v>1</v>
      </c>
      <c r="AH1174" s="73"/>
      <c r="AI1174" s="57"/>
      <c r="AJ1174" s="45"/>
      <c r="AK1174" s="45"/>
      <c r="AL1174" s="45"/>
    </row>
    <row r="1175" spans="1:38" hidden="1" outlineLevel="2" x14ac:dyDescent="0.25">
      <c r="A1175" s="45"/>
      <c r="B1175" s="54"/>
      <c r="C1175" s="47">
        <f t="shared" si="171"/>
        <v>3</v>
      </c>
      <c r="D1175" s="73"/>
      <c r="E1175" s="70"/>
      <c r="F1175" s="70" t="s">
        <v>1924</v>
      </c>
      <c r="G1175" s="73"/>
      <c r="H1175" s="76" t="s">
        <v>1925</v>
      </c>
      <c r="I1175" s="96"/>
      <c r="J1175" s="96"/>
      <c r="K1175" s="76"/>
      <c r="L1175" s="76"/>
      <c r="M1175" s="76"/>
      <c r="N1175" s="76"/>
      <c r="O1175" s="76"/>
      <c r="P1175" s="76"/>
      <c r="Q1175" s="76"/>
      <c r="R1175" s="76"/>
      <c r="S1175" s="76"/>
      <c r="T1175" s="76"/>
      <c r="U1175" s="97">
        <f>2.05/1000</f>
        <v>2.0499999999999997E-3</v>
      </c>
      <c r="V1175" s="97">
        <f>2.05/1000</f>
        <v>2.0499999999999997E-3</v>
      </c>
      <c r="W1175" s="97">
        <f>2.05/1000</f>
        <v>2.0499999999999997E-3</v>
      </c>
      <c r="X1175" s="255">
        <f t="shared" si="182"/>
        <v>2.0499999999999997E-3</v>
      </c>
      <c r="Y1175" s="97">
        <f>2.05/1000</f>
        <v>2.0499999999999997E-3</v>
      </c>
      <c r="Z1175" s="255">
        <f t="shared" si="183"/>
        <v>2.0499999999999997E-3</v>
      </c>
      <c r="AA1175" s="255">
        <f t="shared" si="183"/>
        <v>2.0499999999999997E-3</v>
      </c>
      <c r="AB1175" s="255">
        <f t="shared" si="183"/>
        <v>2.0499999999999997E-3</v>
      </c>
      <c r="AC1175" s="76"/>
      <c r="AD1175" s="97" t="s">
        <v>1299</v>
      </c>
      <c r="AE1175" s="76"/>
      <c r="AF1175" s="97">
        <v>1</v>
      </c>
      <c r="AG1175" s="97">
        <v>1</v>
      </c>
      <c r="AH1175" s="73"/>
      <c r="AI1175" s="57"/>
      <c r="AJ1175" s="45"/>
      <c r="AK1175" s="45"/>
      <c r="AL1175" s="45"/>
    </row>
    <row r="1176" spans="1:38" hidden="1" outlineLevel="2" x14ac:dyDescent="0.25">
      <c r="A1176" s="45"/>
      <c r="B1176" s="54"/>
      <c r="C1176" s="47">
        <f t="shared" si="171"/>
        <v>3</v>
      </c>
      <c r="D1176" s="73"/>
      <c r="E1176" s="70"/>
      <c r="F1176" s="70" t="s">
        <v>1926</v>
      </c>
      <c r="G1176" s="73"/>
      <c r="H1176" s="76" t="s">
        <v>1927</v>
      </c>
      <c r="I1176" s="96"/>
      <c r="J1176" s="96"/>
      <c r="K1176" s="76"/>
      <c r="L1176" s="76"/>
      <c r="M1176" s="76"/>
      <c r="N1176" s="76"/>
      <c r="O1176" s="76"/>
      <c r="P1176" s="76"/>
      <c r="Q1176" s="76"/>
      <c r="R1176" s="76"/>
      <c r="S1176" s="76"/>
      <c r="T1176" s="76"/>
      <c r="U1176" s="253">
        <f t="shared" ref="U1176:AB1176" si="184">U1177</f>
        <v>-5.9999999999999724E-5</v>
      </c>
      <c r="V1176" s="253">
        <f t="shared" si="184"/>
        <v>-5.9999999999999724E-5</v>
      </c>
      <c r="W1176" s="253">
        <f t="shared" si="184"/>
        <v>-5.9999999999999724E-5</v>
      </c>
      <c r="X1176" s="253">
        <f t="shared" si="184"/>
        <v>-5.9999999999999724E-5</v>
      </c>
      <c r="Y1176" s="253">
        <f t="shared" si="184"/>
        <v>-5.9999999999999724E-5</v>
      </c>
      <c r="Z1176" s="253">
        <f t="shared" si="184"/>
        <v>-5.9999999999999724E-5</v>
      </c>
      <c r="AA1176" s="253">
        <f t="shared" si="184"/>
        <v>-5.9999999999999724E-5</v>
      </c>
      <c r="AB1176" s="253">
        <f t="shared" si="184"/>
        <v>-5.9999999999999724E-5</v>
      </c>
      <c r="AC1176" s="76"/>
      <c r="AD1176" s="76"/>
      <c r="AE1176" s="76"/>
      <c r="AF1176" s="253">
        <f>AF1177</f>
        <v>1</v>
      </c>
      <c r="AG1176" s="253">
        <f>AG1177</f>
        <v>1</v>
      </c>
      <c r="AH1176" s="73"/>
      <c r="AI1176" s="57"/>
      <c r="AJ1176" s="45"/>
      <c r="AK1176" s="45"/>
      <c r="AL1176" s="45"/>
    </row>
    <row r="1177" spans="1:38" hidden="1" outlineLevel="2" x14ac:dyDescent="0.25">
      <c r="A1177" s="45"/>
      <c r="B1177" s="54"/>
      <c r="C1177" s="47">
        <f t="shared" si="171"/>
        <v>3</v>
      </c>
      <c r="D1177" s="73"/>
      <c r="E1177" s="70"/>
      <c r="F1177" s="70" t="s">
        <v>1928</v>
      </c>
      <c r="G1177" s="73"/>
      <c r="H1177" s="76" t="s">
        <v>1929</v>
      </c>
      <c r="I1177" s="96"/>
      <c r="J1177" s="96"/>
      <c r="K1177" s="76"/>
      <c r="L1177" s="76"/>
      <c r="M1177" s="76"/>
      <c r="N1177" s="76"/>
      <c r="O1177" s="76"/>
      <c r="P1177" s="76"/>
      <c r="Q1177" s="76"/>
      <c r="R1177" s="76"/>
      <c r="S1177" s="76"/>
      <c r="T1177" s="76"/>
      <c r="U1177" s="97">
        <f>1.99/1000-U$1175</f>
        <v>-5.9999999999999724E-5</v>
      </c>
      <c r="V1177" s="97">
        <f>1.99/1000-V$1175</f>
        <v>-5.9999999999999724E-5</v>
      </c>
      <c r="W1177" s="97">
        <f>1.99/1000-W$1175</f>
        <v>-5.9999999999999724E-5</v>
      </c>
      <c r="X1177" s="255">
        <f t="shared" ref="X1177:X1182" si="185">Y1177</f>
        <v>-5.9999999999999724E-5</v>
      </c>
      <c r="Y1177" s="97">
        <f>1.99/1000-Y$1175</f>
        <v>-5.9999999999999724E-5</v>
      </c>
      <c r="Z1177" s="255">
        <f t="shared" ref="Z1177:AB1182" si="186">Y1177</f>
        <v>-5.9999999999999724E-5</v>
      </c>
      <c r="AA1177" s="255">
        <f t="shared" si="186"/>
        <v>-5.9999999999999724E-5</v>
      </c>
      <c r="AB1177" s="255">
        <f t="shared" si="186"/>
        <v>-5.9999999999999724E-5</v>
      </c>
      <c r="AC1177" s="76"/>
      <c r="AD1177" s="76"/>
      <c r="AE1177" s="76"/>
      <c r="AF1177" s="97">
        <v>1</v>
      </c>
      <c r="AG1177" s="97">
        <v>1</v>
      </c>
      <c r="AH1177" s="73"/>
      <c r="AI1177" s="57"/>
      <c r="AJ1177" s="45"/>
      <c r="AK1177" s="45"/>
      <c r="AL1177" s="45"/>
    </row>
    <row r="1178" spans="1:38" hidden="1" outlineLevel="2" x14ac:dyDescent="0.25">
      <c r="A1178" s="45"/>
      <c r="B1178" s="54"/>
      <c r="C1178" s="47">
        <f t="shared" si="171"/>
        <v>3</v>
      </c>
      <c r="D1178" s="73"/>
      <c r="E1178" s="70"/>
      <c r="F1178" s="70" t="s">
        <v>1930</v>
      </c>
      <c r="G1178" s="73"/>
      <c r="H1178" s="76" t="s">
        <v>1931</v>
      </c>
      <c r="I1178" s="96"/>
      <c r="J1178" s="96"/>
      <c r="K1178" s="76"/>
      <c r="L1178" s="76"/>
      <c r="M1178" s="76"/>
      <c r="N1178" s="76"/>
      <c r="O1178" s="76"/>
      <c r="P1178" s="76"/>
      <c r="Q1178" s="76"/>
      <c r="R1178" s="76"/>
      <c r="S1178" s="76"/>
      <c r="T1178" s="76"/>
      <c r="U1178" s="97">
        <f>1.4/1000-U$1175</f>
        <v>-6.4999999999999975E-4</v>
      </c>
      <c r="V1178" s="97">
        <f>1.4/1000-V$1175</f>
        <v>-6.4999999999999975E-4</v>
      </c>
      <c r="W1178" s="97">
        <f>1.4/1000-W$1175</f>
        <v>-6.4999999999999975E-4</v>
      </c>
      <c r="X1178" s="255">
        <f t="shared" si="185"/>
        <v>-6.4999999999999975E-4</v>
      </c>
      <c r="Y1178" s="97">
        <f>1.4/1000-Y$1175</f>
        <v>-6.4999999999999975E-4</v>
      </c>
      <c r="Z1178" s="255">
        <f t="shared" si="186"/>
        <v>-6.4999999999999975E-4</v>
      </c>
      <c r="AA1178" s="255">
        <f t="shared" si="186"/>
        <v>-6.4999999999999975E-4</v>
      </c>
      <c r="AB1178" s="255">
        <f t="shared" si="186"/>
        <v>-6.4999999999999975E-4</v>
      </c>
      <c r="AC1178" s="76"/>
      <c r="AD1178" s="76"/>
      <c r="AE1178" s="76"/>
      <c r="AF1178" s="97">
        <v>1</v>
      </c>
      <c r="AG1178" s="97">
        <v>1</v>
      </c>
      <c r="AH1178" s="73"/>
      <c r="AI1178" s="57"/>
      <c r="AJ1178" s="45"/>
      <c r="AK1178" s="45"/>
      <c r="AL1178" s="45"/>
    </row>
    <row r="1179" spans="1:38" hidden="1" outlineLevel="2" x14ac:dyDescent="0.25">
      <c r="A1179" s="45"/>
      <c r="B1179" s="54"/>
      <c r="C1179" s="47">
        <f t="shared" si="171"/>
        <v>3</v>
      </c>
      <c r="D1179" s="73"/>
      <c r="E1179" s="70"/>
      <c r="F1179" s="70" t="s">
        <v>1932</v>
      </c>
      <c r="G1179" s="73"/>
      <c r="H1179" s="76" t="s">
        <v>1933</v>
      </c>
      <c r="I1179" s="76"/>
      <c r="J1179" s="76"/>
      <c r="K1179" s="76"/>
      <c r="L1179" s="76"/>
      <c r="M1179" s="76"/>
      <c r="N1179" s="76"/>
      <c r="O1179" s="76"/>
      <c r="P1179" s="76"/>
      <c r="Q1179" s="76"/>
      <c r="R1179" s="76"/>
      <c r="S1179" s="76"/>
      <c r="T1179" s="76"/>
      <c r="U1179" s="97">
        <f>0-U$1175</f>
        <v>-2.0499999999999997E-3</v>
      </c>
      <c r="V1179" s="97">
        <f>0-V$1175</f>
        <v>-2.0499999999999997E-3</v>
      </c>
      <c r="W1179" s="97">
        <f>0-W$1175</f>
        <v>-2.0499999999999997E-3</v>
      </c>
      <c r="X1179" s="255">
        <f t="shared" si="185"/>
        <v>-2.0499999999999997E-3</v>
      </c>
      <c r="Y1179" s="97">
        <f>0-Y$1175</f>
        <v>-2.0499999999999997E-3</v>
      </c>
      <c r="Z1179" s="255">
        <f t="shared" si="186"/>
        <v>-2.0499999999999997E-3</v>
      </c>
      <c r="AA1179" s="255">
        <f t="shared" si="186"/>
        <v>-2.0499999999999997E-3</v>
      </c>
      <c r="AB1179" s="255">
        <f t="shared" si="186"/>
        <v>-2.0499999999999997E-3</v>
      </c>
      <c r="AC1179" s="76"/>
      <c r="AD1179" s="76"/>
      <c r="AE1179" s="76"/>
      <c r="AF1179" s="97">
        <v>1</v>
      </c>
      <c r="AG1179" s="97">
        <v>1</v>
      </c>
      <c r="AH1179" s="73"/>
      <c r="AI1179" s="57"/>
      <c r="AJ1179" s="45"/>
      <c r="AK1179" s="45"/>
      <c r="AL1179" s="45"/>
    </row>
    <row r="1180" spans="1:38" hidden="1" outlineLevel="2" x14ac:dyDescent="0.25">
      <c r="A1180" s="45"/>
      <c r="B1180" s="54"/>
      <c r="C1180" s="47">
        <f t="shared" si="171"/>
        <v>3</v>
      </c>
      <c r="D1180" s="73"/>
      <c r="E1180" s="70"/>
      <c r="F1180" s="70" t="s">
        <v>1934</v>
      </c>
      <c r="G1180" s="73"/>
      <c r="H1180" s="76" t="s">
        <v>1935</v>
      </c>
      <c r="I1180" s="76"/>
      <c r="J1180" s="76"/>
      <c r="K1180" s="76"/>
      <c r="L1180" s="76"/>
      <c r="M1180" s="76"/>
      <c r="N1180" s="76"/>
      <c r="O1180" s="76"/>
      <c r="P1180" s="76"/>
      <c r="Q1180" s="76"/>
      <c r="R1180" s="76"/>
      <c r="S1180" s="76"/>
      <c r="T1180" s="76"/>
      <c r="U1180" s="97">
        <f>0.102/1000</f>
        <v>1.02E-4</v>
      </c>
      <c r="V1180" s="97">
        <f>0.102/1000</f>
        <v>1.02E-4</v>
      </c>
      <c r="W1180" s="97">
        <f>0.102/1000</f>
        <v>1.02E-4</v>
      </c>
      <c r="X1180" s="255">
        <f t="shared" si="185"/>
        <v>1.02E-4</v>
      </c>
      <c r="Y1180" s="97">
        <f>0.102/1000</f>
        <v>1.02E-4</v>
      </c>
      <c r="Z1180" s="255">
        <f t="shared" si="186"/>
        <v>1.02E-4</v>
      </c>
      <c r="AA1180" s="255">
        <f t="shared" si="186"/>
        <v>1.02E-4</v>
      </c>
      <c r="AB1180" s="255">
        <f t="shared" si="186"/>
        <v>1.02E-4</v>
      </c>
      <c r="AC1180" s="76"/>
      <c r="AD1180" s="76"/>
      <c r="AE1180" s="76"/>
      <c r="AF1180" s="97">
        <v>1</v>
      </c>
      <c r="AG1180" s="97">
        <v>1</v>
      </c>
      <c r="AH1180" s="73"/>
      <c r="AI1180" s="57"/>
      <c r="AJ1180" s="45"/>
      <c r="AK1180" s="45"/>
      <c r="AL1180" s="45"/>
    </row>
    <row r="1181" spans="1:38" hidden="1" outlineLevel="2" x14ac:dyDescent="0.25">
      <c r="A1181" s="45"/>
      <c r="B1181" s="54"/>
      <c r="C1181" s="47">
        <f t="shared" si="171"/>
        <v>3</v>
      </c>
      <c r="D1181" s="73"/>
      <c r="E1181" s="70"/>
      <c r="F1181" s="70" t="s">
        <v>1936</v>
      </c>
      <c r="G1181" s="73"/>
      <c r="H1181" s="76" t="s">
        <v>1937</v>
      </c>
      <c r="I1181" s="76"/>
      <c r="J1181" s="76"/>
      <c r="K1181" s="76"/>
      <c r="L1181" s="76"/>
      <c r="M1181" s="76"/>
      <c r="N1181" s="76"/>
      <c r="O1181" s="76"/>
      <c r="P1181" s="76"/>
      <c r="Q1181" s="76"/>
      <c r="R1181" s="76"/>
      <c r="S1181" s="76"/>
      <c r="T1181" s="76"/>
      <c r="U1181" s="97">
        <f>-0.000019/1000</f>
        <v>-1.9000000000000001E-8</v>
      </c>
      <c r="V1181" s="97">
        <f>-0.000019/1000</f>
        <v>-1.9000000000000001E-8</v>
      </c>
      <c r="W1181" s="97">
        <f>-0.000019/1000</f>
        <v>-1.9000000000000001E-8</v>
      </c>
      <c r="X1181" s="255">
        <f t="shared" si="185"/>
        <v>-1.9000000000000001E-8</v>
      </c>
      <c r="Y1181" s="97">
        <f>-0.000019/1000</f>
        <v>-1.9000000000000001E-8</v>
      </c>
      <c r="Z1181" s="255">
        <f t="shared" si="186"/>
        <v>-1.9000000000000001E-8</v>
      </c>
      <c r="AA1181" s="255">
        <f t="shared" si="186"/>
        <v>-1.9000000000000001E-8</v>
      </c>
      <c r="AB1181" s="255">
        <f t="shared" si="186"/>
        <v>-1.9000000000000001E-8</v>
      </c>
      <c r="AC1181" s="76"/>
      <c r="AD1181" s="76"/>
      <c r="AE1181" s="76"/>
      <c r="AF1181" s="97">
        <v>1</v>
      </c>
      <c r="AG1181" s="97">
        <v>1</v>
      </c>
      <c r="AH1181" s="73"/>
      <c r="AI1181" s="57"/>
      <c r="AJ1181" s="45"/>
      <c r="AK1181" s="45"/>
      <c r="AL1181" s="45"/>
    </row>
    <row r="1182" spans="1:38" hidden="1" outlineLevel="2" x14ac:dyDescent="0.25">
      <c r="A1182" s="45"/>
      <c r="B1182" s="54"/>
      <c r="C1182" s="47">
        <f t="shared" si="171"/>
        <v>3</v>
      </c>
      <c r="D1182" s="73"/>
      <c r="E1182" s="70"/>
      <c r="F1182" s="70" t="s">
        <v>1938</v>
      </c>
      <c r="G1182" s="73"/>
      <c r="H1182" s="76" t="s">
        <v>1939</v>
      </c>
      <c r="I1182" s="76"/>
      <c r="J1182" s="76"/>
      <c r="K1182" s="76"/>
      <c r="L1182" s="76"/>
      <c r="M1182" s="76"/>
      <c r="N1182" s="76"/>
      <c r="O1182" s="76"/>
      <c r="P1182" s="76"/>
      <c r="Q1182" s="76"/>
      <c r="R1182" s="76"/>
      <c r="S1182" s="76"/>
      <c r="T1182" s="76"/>
      <c r="U1182" s="97">
        <f>14.9/1000</f>
        <v>1.49E-2</v>
      </c>
      <c r="V1182" s="97">
        <f>14.9/1000</f>
        <v>1.49E-2</v>
      </c>
      <c r="W1182" s="97">
        <f>14.9/1000</f>
        <v>1.49E-2</v>
      </c>
      <c r="X1182" s="255">
        <f t="shared" si="185"/>
        <v>1.49E-2</v>
      </c>
      <c r="Y1182" s="97">
        <f>14.9/1000</f>
        <v>1.49E-2</v>
      </c>
      <c r="Z1182" s="255">
        <f t="shared" si="186"/>
        <v>1.49E-2</v>
      </c>
      <c r="AA1182" s="255">
        <f t="shared" si="186"/>
        <v>1.49E-2</v>
      </c>
      <c r="AB1182" s="255">
        <f t="shared" si="186"/>
        <v>1.49E-2</v>
      </c>
      <c r="AC1182" s="76"/>
      <c r="AD1182" s="76"/>
      <c r="AE1182" s="76"/>
      <c r="AF1182" s="97">
        <v>1</v>
      </c>
      <c r="AG1182" s="97">
        <v>1</v>
      </c>
      <c r="AH1182" s="73"/>
      <c r="AI1182" s="57"/>
      <c r="AJ1182" s="45"/>
      <c r="AK1182" s="45"/>
      <c r="AL1182" s="45"/>
    </row>
    <row r="1183" spans="1:38" outlineLevel="1" collapsed="1" x14ac:dyDescent="0.25">
      <c r="A1183" s="45"/>
      <c r="B1183" s="54"/>
      <c r="C1183" s="47">
        <f>INT($C$29)+1</f>
        <v>2</v>
      </c>
      <c r="D1183" s="73"/>
      <c r="E1183" s="70"/>
      <c r="F1183" s="265" t="s">
        <v>1728</v>
      </c>
      <c r="G1183" s="73"/>
      <c r="H1183" s="267" t="s">
        <v>2666</v>
      </c>
      <c r="I1183" s="129"/>
      <c r="J1183" s="129" t="s">
        <v>1054</v>
      </c>
      <c r="K1183" s="76"/>
      <c r="L1183" s="76"/>
      <c r="M1183" s="76"/>
      <c r="N1183" s="76"/>
      <c r="O1183" s="76"/>
      <c r="P1183" s="76"/>
      <c r="Q1183" s="76"/>
      <c r="R1183" s="76"/>
      <c r="S1183" s="76"/>
      <c r="T1183" s="76"/>
      <c r="U1183" s="79">
        <v>26</v>
      </c>
      <c r="V1183" s="79">
        <v>13</v>
      </c>
      <c r="W1183" s="79">
        <v>-15</v>
      </c>
      <c r="X1183" s="76"/>
      <c r="Y1183" s="76"/>
      <c r="Z1183" s="76"/>
      <c r="AA1183" s="76"/>
      <c r="AB1183" s="76"/>
      <c r="AC1183" s="76"/>
      <c r="AD1183" s="76"/>
      <c r="AE1183" s="76"/>
      <c r="AF1183" s="76"/>
      <c r="AG1183" s="76"/>
      <c r="AH1183" s="73"/>
      <c r="AI1183" s="57"/>
      <c r="AJ1183" s="45"/>
      <c r="AK1183" s="45"/>
      <c r="AL1183" s="45"/>
    </row>
    <row r="1184" spans="1:38" hidden="1" outlineLevel="3" x14ac:dyDescent="0.25">
      <c r="A1184" s="45"/>
      <c r="B1184" s="54"/>
      <c r="C1184" s="47">
        <f t="shared" ref="C1184:C1370" si="187">INT($C$29)+3</f>
        <v>4</v>
      </c>
      <c r="D1184" s="73"/>
      <c r="E1184" s="70"/>
      <c r="F1184" s="70" t="s">
        <v>1940</v>
      </c>
      <c r="G1184" s="73"/>
      <c r="H1184" s="76" t="s">
        <v>1941</v>
      </c>
      <c r="I1184" s="96" t="s">
        <v>2365</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7"/>
        <v>4</v>
      </c>
      <c r="D1185" s="73"/>
      <c r="E1185" s="70"/>
      <c r="F1185" s="70" t="s">
        <v>1942</v>
      </c>
      <c r="G1185" s="73"/>
      <c r="H1185" s="76" t="s">
        <v>1943</v>
      </c>
      <c r="I1185" s="96" t="s">
        <v>2366</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7"/>
        <v>4</v>
      </c>
      <c r="D1186" s="73"/>
      <c r="E1186" s="70"/>
      <c r="F1186" s="70" t="s">
        <v>1944</v>
      </c>
      <c r="G1186" s="73"/>
      <c r="H1186" s="76" t="s">
        <v>1945</v>
      </c>
      <c r="I1186" s="96" t="s">
        <v>2367</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7"/>
        <v>4</v>
      </c>
      <c r="D1187" s="73"/>
      <c r="E1187" s="70"/>
      <c r="F1187" s="70" t="s">
        <v>1946</v>
      </c>
      <c r="G1187" s="73"/>
      <c r="H1187" s="76" t="s">
        <v>2400</v>
      </c>
      <c r="I1187" s="96" t="s">
        <v>2401</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7"/>
        <v>4</v>
      </c>
      <c r="D1188" s="73"/>
      <c r="E1188" s="70"/>
      <c r="F1188" s="70" t="s">
        <v>1948</v>
      </c>
      <c r="G1188" s="73"/>
      <c r="H1188" s="76" t="s">
        <v>1947</v>
      </c>
      <c r="I1188" s="96" t="s">
        <v>2368</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7"/>
        <v>4</v>
      </c>
      <c r="D1189" s="73"/>
      <c r="E1189" s="70"/>
      <c r="F1189" s="70" t="s">
        <v>2406</v>
      </c>
      <c r="G1189" s="73"/>
      <c r="H1189" s="76" t="s">
        <v>1949</v>
      </c>
      <c r="I1189" s="96" t="s">
        <v>2369</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7"/>
        <v>4</v>
      </c>
      <c r="D1190" s="73"/>
      <c r="E1190" s="70"/>
      <c r="F1190" s="70" t="s">
        <v>2407</v>
      </c>
      <c r="G1190" s="73"/>
      <c r="H1190" s="76" t="s">
        <v>2402</v>
      </c>
      <c r="I1190" s="96" t="s">
        <v>2403</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87"/>
        <v>4</v>
      </c>
      <c r="D1191" s="73"/>
      <c r="E1191" s="70"/>
      <c r="F1191" s="70" t="s">
        <v>2408</v>
      </c>
      <c r="G1191" s="73"/>
      <c r="H1191" s="76" t="s">
        <v>2404</v>
      </c>
      <c r="I1191" s="96" t="s">
        <v>2405</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87"/>
        <v>4</v>
      </c>
      <c r="D1192" s="73"/>
      <c r="E1192" s="70"/>
      <c r="F1192" s="70" t="str">
        <f>SUBSTITUTE(F1188,",4)",",8)")</f>
        <v>C(U2,0,8)</v>
      </c>
      <c r="G1192" s="73"/>
      <c r="H1192" s="76" t="s">
        <v>2758</v>
      </c>
      <c r="I1192" s="96" t="s">
        <v>2762</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7"/>
        <v>4</v>
      </c>
      <c r="D1193" s="73"/>
      <c r="E1193" s="70"/>
      <c r="F1193" s="70" t="str">
        <f>SUBSTITUTE(F1189,",5)",",9)")</f>
        <v>C(U2,0,9)</v>
      </c>
      <c r="G1193" s="73"/>
      <c r="H1193" s="76" t="s">
        <v>2759</v>
      </c>
      <c r="I1193" s="96" t="s">
        <v>2763</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7"/>
        <v>4</v>
      </c>
      <c r="D1194" s="73"/>
      <c r="E1194" s="70"/>
      <c r="F1194" s="70" t="str">
        <f>SUBSTITUTE(F1190,",6)",",10)")</f>
        <v>C(U2,0,10)</v>
      </c>
      <c r="G1194" s="73"/>
      <c r="H1194" s="76" t="s">
        <v>2760</v>
      </c>
      <c r="I1194" s="96" t="s">
        <v>2764</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7"/>
        <v>4</v>
      </c>
      <c r="D1195" s="73"/>
      <c r="E1195" s="70"/>
      <c r="F1195" s="70" t="str">
        <f>SUBSTITUTE(F1191,",7)",",11)")</f>
        <v>C(U2,0,11)</v>
      </c>
      <c r="G1195" s="73"/>
      <c r="H1195" s="76" t="s">
        <v>2761</v>
      </c>
      <c r="I1195" s="96" t="s">
        <v>2765</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7"/>
        <v>4</v>
      </c>
      <c r="D1196" s="73"/>
      <c r="E1196" s="70"/>
      <c r="F1196" s="70" t="s">
        <v>1950</v>
      </c>
      <c r="G1196" s="73"/>
      <c r="H1196" s="76" t="s">
        <v>1951</v>
      </c>
      <c r="I1196" s="96" t="s">
        <v>2370</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7"/>
        <v>4</v>
      </c>
      <c r="D1197" s="73"/>
      <c r="E1197" s="70"/>
      <c r="F1197" s="70" t="s">
        <v>1952</v>
      </c>
      <c r="G1197" s="73"/>
      <c r="H1197" s="76" t="s">
        <v>612</v>
      </c>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7"/>
        <v>4</v>
      </c>
      <c r="D1198" s="73"/>
      <c r="E1198" s="70"/>
      <c r="F1198" s="70" t="s">
        <v>1953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7"/>
        <v>4</v>
      </c>
      <c r="D1199" s="73"/>
      <c r="E1199" s="70"/>
      <c r="F1199" s="70" t="s">
        <v>1954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7"/>
        <v>4</v>
      </c>
      <c r="D1200" s="73"/>
      <c r="E1200" s="70"/>
      <c r="F1200" s="70" t="s">
        <v>1955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7"/>
        <v>4</v>
      </c>
      <c r="D1201" s="73"/>
      <c r="E1201" s="70"/>
      <c r="F1201" s="70" t="s">
        <v>1956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2409</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2410</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2411</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187"/>
        <v>4</v>
      </c>
      <c r="D1205" s="73"/>
      <c r="E1205" s="70"/>
      <c r="F1205" s="70" t="str">
        <f>SUBSTITUTE(F1201,",4)",",8)")</f>
        <v>C(U2,1,8)</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7"/>
        <v>4</v>
      </c>
      <c r="D1206" s="73"/>
      <c r="E1206" s="70"/>
      <c r="F1206" s="70" t="str">
        <f>SUBSTITUTE(F1202,",5)",",9)")</f>
        <v>C(U2,1,9)</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7"/>
        <v>4</v>
      </c>
      <c r="D1207" s="73"/>
      <c r="E1207" s="70"/>
      <c r="F1207" s="70" t="str">
        <f>SUBSTITUTE(F1203,",6)",",10)")</f>
        <v>C(U2,1,10)</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7"/>
        <v>4</v>
      </c>
      <c r="D1208" s="73"/>
      <c r="E1208" s="70"/>
      <c r="F1208" s="70" t="str">
        <f>SUBSTITUTE(F1204,",7)",",11)")</f>
        <v>C(U2,1,11)</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7"/>
        <v>4</v>
      </c>
      <c r="D1209" s="73"/>
      <c r="E1209" s="70"/>
      <c r="F1209" s="70" t="s">
        <v>1957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7"/>
        <v>4</v>
      </c>
      <c r="D1210" s="73"/>
      <c r="E1210" s="70"/>
      <c r="F1210" s="70" t="s">
        <v>1958</v>
      </c>
      <c r="G1210" s="73"/>
      <c r="H1210" s="76" t="s">
        <v>612</v>
      </c>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7"/>
        <v>4</v>
      </c>
      <c r="D1211" s="73"/>
      <c r="E1211" s="70"/>
      <c r="F1211" s="70" t="s">
        <v>1959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7"/>
        <v>4</v>
      </c>
      <c r="D1212" s="73"/>
      <c r="E1212" s="70"/>
      <c r="F1212" s="70" t="s">
        <v>1960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7"/>
        <v>4</v>
      </c>
      <c r="D1213" s="73"/>
      <c r="E1213" s="70"/>
      <c r="F1213" s="70" t="s">
        <v>1961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7"/>
        <v>4</v>
      </c>
      <c r="D1214" s="73"/>
      <c r="E1214" s="70"/>
      <c r="F1214" s="70" t="s">
        <v>1962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2412</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2413</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2414</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87"/>
        <v>4</v>
      </c>
      <c r="D1218" s="73"/>
      <c r="E1218" s="70"/>
      <c r="F1218" s="70" t="str">
        <f>SUBSTITUTE(F1214,",4)",",8)")</f>
        <v>C(U2,2,8)</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7"/>
        <v>4</v>
      </c>
      <c r="D1219" s="73"/>
      <c r="E1219" s="70"/>
      <c r="F1219" s="70" t="str">
        <f>SUBSTITUTE(F1215,",5)",",9)")</f>
        <v>C(U2,2,9)</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7"/>
        <v>4</v>
      </c>
      <c r="D1220" s="73"/>
      <c r="E1220" s="70"/>
      <c r="F1220" s="70" t="str">
        <f>SUBSTITUTE(F1216,",6)",",10)")</f>
        <v>C(U2,2,10)</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7"/>
        <v>4</v>
      </c>
      <c r="D1221" s="73"/>
      <c r="E1221" s="70"/>
      <c r="F1221" s="70" t="str">
        <f>SUBSTITUTE(F1217,",7)",",11)")</f>
        <v>C(U2,2,11)</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7"/>
        <v>4</v>
      </c>
      <c r="D1222" s="73"/>
      <c r="E1222" s="70"/>
      <c r="F1222" s="70" t="s">
        <v>1963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7"/>
        <v>4</v>
      </c>
      <c r="D1223" s="73"/>
      <c r="E1223" s="70"/>
      <c r="F1223" s="70" t="s">
        <v>1964</v>
      </c>
      <c r="G1223" s="73"/>
      <c r="H1223" s="76" t="s">
        <v>612</v>
      </c>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7"/>
        <v>4</v>
      </c>
      <c r="D1224" s="73"/>
      <c r="E1224" s="70"/>
      <c r="F1224" s="70" t="s">
        <v>1965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7"/>
        <v>4</v>
      </c>
      <c r="D1225" s="73"/>
      <c r="E1225" s="70"/>
      <c r="F1225" s="70" t="s">
        <v>1966</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7"/>
        <v>4</v>
      </c>
      <c r="D1226" s="73"/>
      <c r="E1226" s="70"/>
      <c r="F1226" s="70" t="s">
        <v>1967</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7"/>
        <v>4</v>
      </c>
      <c r="D1227" s="73"/>
      <c r="E1227" s="70"/>
      <c r="F1227" s="70" t="s">
        <v>1968</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c r="D1228" s="73"/>
      <c r="E1228" s="70"/>
      <c r="F1228" s="70" t="s">
        <v>2415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2416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2417</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187"/>
        <v>4</v>
      </c>
      <c r="D1231" s="73"/>
      <c r="E1231" s="70"/>
      <c r="F1231" s="70" t="str">
        <f>SUBSTITUTE(F1227,",4)",",8)")</f>
        <v>C(U2,3,8)</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7"/>
        <v>4</v>
      </c>
      <c r="D1232" s="73"/>
      <c r="E1232" s="70"/>
      <c r="F1232" s="70" t="str">
        <f>SUBSTITUTE(F1228,",5)",",9)")</f>
        <v>C(U2,3,9)</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7"/>
        <v>4</v>
      </c>
      <c r="D1233" s="73"/>
      <c r="E1233" s="70"/>
      <c r="F1233" s="70" t="str">
        <f>SUBSTITUTE(F1229,",6)",",10)")</f>
        <v>C(U2,3,10)</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7"/>
        <v>4</v>
      </c>
      <c r="D1234" s="73"/>
      <c r="E1234" s="70"/>
      <c r="F1234" s="70" t="str">
        <f>SUBSTITUTE(F1230,",7)",",11)")</f>
        <v>C(U2,3,11)</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7"/>
        <v>4</v>
      </c>
      <c r="D1235" s="73"/>
      <c r="E1235" s="70"/>
      <c r="F1235" s="70" t="s">
        <v>1969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7"/>
        <v>4</v>
      </c>
      <c r="D1236" s="73"/>
      <c r="E1236" s="70"/>
      <c r="F1236" s="70" t="s">
        <v>1970</v>
      </c>
      <c r="G1236" s="73"/>
      <c r="H1236" s="76" t="s">
        <v>612</v>
      </c>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7"/>
        <v>4</v>
      </c>
      <c r="D1237" s="73"/>
      <c r="E1237" s="70"/>
      <c r="F1237" s="70" t="s">
        <v>1971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7"/>
        <v>4</v>
      </c>
      <c r="D1238" s="73"/>
      <c r="E1238" s="70"/>
      <c r="F1238" s="70" t="s">
        <v>1972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7"/>
        <v>4</v>
      </c>
      <c r="D1239" s="73"/>
      <c r="E1239" s="70"/>
      <c r="F1239" s="70" t="s">
        <v>1973</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7"/>
        <v>4</v>
      </c>
      <c r="D1240" s="73"/>
      <c r="E1240" s="70"/>
      <c r="F1240" s="70" t="s">
        <v>1974</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2439</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2440</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2441</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187"/>
        <v>4</v>
      </c>
      <c r="D1244" s="73"/>
      <c r="E1244" s="70"/>
      <c r="F1244" s="70" t="str">
        <f>SUBSTITUTE(F1240,",4)",",8)")</f>
        <v>C(U2,4,8)</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7"/>
        <v>4</v>
      </c>
      <c r="D1245" s="73"/>
      <c r="E1245" s="70"/>
      <c r="F1245" s="70" t="str">
        <f>SUBSTITUTE(F1241,",5)",",9)")</f>
        <v>C(U2,4,9)</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7"/>
        <v>4</v>
      </c>
      <c r="D1246" s="73"/>
      <c r="E1246" s="70"/>
      <c r="F1246" s="70" t="str">
        <f>SUBSTITUTE(F1242,",6)",",10)")</f>
        <v>C(U2,4,10)</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7"/>
        <v>4</v>
      </c>
      <c r="D1247" s="73"/>
      <c r="E1247" s="70"/>
      <c r="F1247" s="70" t="str">
        <f>SUBSTITUTE(F1243,",7)",",11)")</f>
        <v>C(U2,4,11)</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7"/>
        <v>4</v>
      </c>
      <c r="D1248" s="73"/>
      <c r="E1248" s="70"/>
      <c r="F1248" s="70" t="s">
        <v>1975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7"/>
        <v>4</v>
      </c>
      <c r="D1249" s="73"/>
      <c r="E1249" s="70"/>
      <c r="F1249" s="70" t="s">
        <v>1976</v>
      </c>
      <c r="G1249" s="73"/>
      <c r="H1249" s="76" t="s">
        <v>612</v>
      </c>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7"/>
        <v>4</v>
      </c>
      <c r="D1250" s="73"/>
      <c r="E1250" s="70"/>
      <c r="F1250" s="70" t="s">
        <v>1977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7"/>
        <v>4</v>
      </c>
      <c r="D1251" s="73"/>
      <c r="E1251" s="70"/>
      <c r="F1251" s="70" t="s">
        <v>1978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7"/>
        <v>4</v>
      </c>
      <c r="D1252" s="73"/>
      <c r="E1252" s="70"/>
      <c r="F1252" s="70" t="s">
        <v>1979</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7"/>
        <v>4</v>
      </c>
      <c r="D1253" s="73"/>
      <c r="E1253" s="70"/>
      <c r="F1253" s="70" t="s">
        <v>1980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2442</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2443</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2444</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187"/>
        <v>4</v>
      </c>
      <c r="D1257" s="73"/>
      <c r="E1257" s="70"/>
      <c r="F1257" s="70" t="str">
        <f>SUBSTITUTE(F1253,",4)",",8)")</f>
        <v>C(U2,5,8)</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7"/>
        <v>4</v>
      </c>
      <c r="D1258" s="73"/>
      <c r="E1258" s="70"/>
      <c r="F1258" s="70" t="str">
        <f>SUBSTITUTE(F1254,",5)",",9)")</f>
        <v>C(U2,5,9)</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7"/>
        <v>4</v>
      </c>
      <c r="D1259" s="73"/>
      <c r="E1259" s="70"/>
      <c r="F1259" s="70" t="str">
        <f>SUBSTITUTE(F1255,",6)",",10)")</f>
        <v>C(U2,5,10)</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7"/>
        <v>4</v>
      </c>
      <c r="D1260" s="73"/>
      <c r="E1260" s="70"/>
      <c r="F1260" s="70" t="str">
        <f>SUBSTITUTE(F1256,",7)",",11)")</f>
        <v>C(U2,5,11)</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7"/>
        <v>4</v>
      </c>
      <c r="D1261" s="73"/>
      <c r="E1261" s="70"/>
      <c r="F1261" s="70" t="s">
        <v>1981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7"/>
        <v>4</v>
      </c>
      <c r="D1262" s="73"/>
      <c r="E1262" s="70"/>
      <c r="F1262" s="70" t="s">
        <v>1982</v>
      </c>
      <c r="G1262" s="73"/>
      <c r="H1262" s="76" t="s">
        <v>612</v>
      </c>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7"/>
        <v>4</v>
      </c>
      <c r="D1263" s="73"/>
      <c r="E1263" s="70"/>
      <c r="F1263" s="70" t="s">
        <v>1983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7"/>
        <v>4</v>
      </c>
      <c r="D1264" s="73"/>
      <c r="E1264" s="70"/>
      <c r="F1264" s="70" t="s">
        <v>1984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7"/>
        <v>4</v>
      </c>
      <c r="D1265" s="73"/>
      <c r="E1265" s="70"/>
      <c r="F1265" s="70" t="s">
        <v>1985</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7"/>
        <v>4</v>
      </c>
      <c r="D1266" s="73"/>
      <c r="E1266" s="70"/>
      <c r="F1266" s="70" t="s">
        <v>1986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2445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2446</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2447</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187"/>
        <v>4</v>
      </c>
      <c r="D1270" s="73"/>
      <c r="E1270" s="70"/>
      <c r="F1270" s="70" t="str">
        <f>SUBSTITUTE(F1266,",4)",",8)")</f>
        <v>C(U2,6,8)</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7"/>
        <v>4</v>
      </c>
      <c r="D1271" s="73"/>
      <c r="E1271" s="70"/>
      <c r="F1271" s="70" t="str">
        <f>SUBSTITUTE(F1267,",5)",",9)")</f>
        <v>C(U2,6,9)</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7"/>
        <v>4</v>
      </c>
      <c r="D1272" s="73"/>
      <c r="E1272" s="70"/>
      <c r="F1272" s="70" t="str">
        <f>SUBSTITUTE(F1268,",6)",",10)")</f>
        <v>C(U2,6,10)</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7"/>
        <v>4</v>
      </c>
      <c r="D1273" s="73"/>
      <c r="E1273" s="70"/>
      <c r="F1273" s="70" t="str">
        <f>SUBSTITUTE(F1269,",7)",",11)")</f>
        <v>C(U2,6,11)</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7"/>
        <v>4</v>
      </c>
      <c r="D1274" s="73"/>
      <c r="E1274" s="70"/>
      <c r="F1274" s="70" t="s">
        <v>1987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7"/>
        <v>4</v>
      </c>
      <c r="D1275" s="73"/>
      <c r="E1275" s="70"/>
      <c r="F1275" s="70" t="s">
        <v>1988</v>
      </c>
      <c r="G1275" s="73"/>
      <c r="H1275" s="76" t="s">
        <v>612</v>
      </c>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7"/>
        <v>4</v>
      </c>
      <c r="D1276" s="73"/>
      <c r="E1276" s="70"/>
      <c r="F1276" s="70" t="s">
        <v>1989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187"/>
        <v>4</v>
      </c>
      <c r="D1277" s="73"/>
      <c r="E1277" s="70"/>
      <c r="F1277" s="70" t="s">
        <v>1990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187"/>
        <v>4</v>
      </c>
      <c r="D1278" s="73"/>
      <c r="E1278" s="70"/>
      <c r="F1278" s="70" t="s">
        <v>1991</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187"/>
        <v>4</v>
      </c>
      <c r="D1279" s="73"/>
      <c r="E1279" s="70"/>
      <c r="F1279" s="70" t="s">
        <v>1992</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2448</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c r="D1281" s="73"/>
      <c r="E1281" s="70"/>
      <c r="F1281" s="70" t="s">
        <v>2449</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c r="D1282" s="73"/>
      <c r="E1282" s="70"/>
      <c r="F1282" s="70" t="s">
        <v>2450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87"/>
        <v>4</v>
      </c>
      <c r="D1283" s="73"/>
      <c r="E1283" s="70"/>
      <c r="F1283" s="70" t="str">
        <f>SUBSTITUTE(F1279,",4)",",8)")</f>
        <v>C(U2,7,8)</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7"/>
        <v>4</v>
      </c>
      <c r="D1284" s="73"/>
      <c r="E1284" s="70"/>
      <c r="F1284" s="70" t="str">
        <f>SUBSTITUTE(F1280,",5)",",9)")</f>
        <v>C(U2,7,9)</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7"/>
        <v>4</v>
      </c>
      <c r="D1285" s="73"/>
      <c r="E1285" s="70"/>
      <c r="F1285" s="70" t="str">
        <f>SUBSTITUTE(F1281,",6)",",10)")</f>
        <v>C(U2,7,10)</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7"/>
        <v>4</v>
      </c>
      <c r="D1286" s="73"/>
      <c r="E1286" s="70"/>
      <c r="F1286" s="70" t="str">
        <f>SUBSTITUTE(F1282,",7)",",11)")</f>
        <v>C(U2,7,11)</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7"/>
        <v>4</v>
      </c>
      <c r="D1287" s="73"/>
      <c r="E1287" s="402"/>
      <c r="F1287" s="402" t="s">
        <v>1993</v>
      </c>
      <c r="G1287" s="73"/>
      <c r="H1287" s="109"/>
      <c r="I1287" s="109"/>
      <c r="J1287" s="109"/>
      <c r="K1287" s="109"/>
      <c r="L1287" s="109"/>
      <c r="M1287" s="109"/>
      <c r="N1287" s="109"/>
      <c r="O1287" s="109"/>
      <c r="P1287" s="109"/>
      <c r="Q1287" s="109"/>
      <c r="R1287" s="109"/>
      <c r="S1287" s="109"/>
      <c r="T1287" s="109"/>
      <c r="U1287" s="109"/>
      <c r="V1287" s="109"/>
      <c r="W1287" s="109"/>
      <c r="X1287" s="109"/>
      <c r="Y1287" s="109"/>
      <c r="Z1287" s="109"/>
      <c r="AA1287" s="109"/>
      <c r="AB1287" s="109"/>
      <c r="AC1287" s="109"/>
      <c r="AD1287" s="109"/>
      <c r="AE1287" s="109"/>
      <c r="AF1287" s="109">
        <v>1</v>
      </c>
      <c r="AG1287" s="109">
        <v>1</v>
      </c>
      <c r="AH1287" s="73"/>
      <c r="AI1287" s="57"/>
      <c r="AJ1287" s="45"/>
      <c r="AK1287" s="45"/>
      <c r="AL1287" s="45"/>
    </row>
    <row r="1288" spans="1:38" hidden="1" outlineLevel="2" x14ac:dyDescent="0.25">
      <c r="A1288" s="45"/>
      <c r="B1288" s="54"/>
      <c r="C1288" s="47">
        <f t="shared" ref="C1288:C1300" si="188">INT($C$29)+2</f>
        <v>3</v>
      </c>
      <c r="D1288" s="73"/>
      <c r="E1288" s="406"/>
      <c r="F1288" s="406" t="s">
        <v>1994</v>
      </c>
      <c r="G1288" s="407"/>
      <c r="H1288" s="181" t="s">
        <v>1995</v>
      </c>
      <c r="I1288" s="181"/>
      <c r="J1288" s="181"/>
      <c r="K1288" s="181"/>
      <c r="L1288" s="181"/>
      <c r="M1288" s="181"/>
      <c r="N1288" s="181"/>
      <c r="O1288" s="181"/>
      <c r="P1288" s="181"/>
      <c r="Q1288" s="181"/>
      <c r="R1288" s="181"/>
      <c r="S1288" s="181"/>
      <c r="T1288" s="181"/>
      <c r="U1288" s="408">
        <v>3.157</v>
      </c>
      <c r="V1288" s="409">
        <f t="shared" ref="V1288:W1290" si="189">U1288</f>
        <v>3.157</v>
      </c>
      <c r="W1288" s="409">
        <f t="shared" si="189"/>
        <v>3.157</v>
      </c>
      <c r="X1288" s="409">
        <f>Y1288</f>
        <v>2.9750000000000001</v>
      </c>
      <c r="Y1288" s="408">
        <v>2.9750000000000001</v>
      </c>
      <c r="Z1288" s="409">
        <f t="shared" ref="Z1288:AB1290" si="190">Y1288</f>
        <v>2.9750000000000001</v>
      </c>
      <c r="AA1288" s="409">
        <f t="shared" si="190"/>
        <v>2.9750000000000001</v>
      </c>
      <c r="AB1288" s="409">
        <f t="shared" si="190"/>
        <v>2.9750000000000001</v>
      </c>
      <c r="AC1288" s="181"/>
      <c r="AD1288" s="408" t="s">
        <v>2600</v>
      </c>
      <c r="AE1288" s="181"/>
      <c r="AF1288" s="408">
        <v>1</v>
      </c>
      <c r="AG1288" s="408">
        <v>1</v>
      </c>
      <c r="AH1288" s="73"/>
      <c r="AI1288" s="57"/>
      <c r="AJ1288" s="45"/>
      <c r="AK1288" s="45"/>
      <c r="AL1288" s="45"/>
    </row>
    <row r="1289" spans="1:38" hidden="1" outlineLevel="2" x14ac:dyDescent="0.25">
      <c r="A1289" s="45"/>
      <c r="B1289" s="54"/>
      <c r="C1289" s="47">
        <f t="shared" si="188"/>
        <v>3</v>
      </c>
      <c r="D1289" s="73"/>
      <c r="E1289" s="70"/>
      <c r="F1289" s="70" t="s">
        <v>1996</v>
      </c>
      <c r="G1289" s="234"/>
      <c r="H1289" s="76" t="s">
        <v>1997</v>
      </c>
      <c r="I1289" s="76"/>
      <c r="J1289" s="76"/>
      <c r="K1289" s="76"/>
      <c r="L1289" s="76"/>
      <c r="M1289" s="76"/>
      <c r="N1289" s="76"/>
      <c r="O1289" s="76"/>
      <c r="P1289" s="76"/>
      <c r="Q1289" s="76"/>
      <c r="R1289" s="76"/>
      <c r="S1289" s="76"/>
      <c r="T1289" s="76"/>
      <c r="U1289" s="97">
        <v>-0.28570000000000001</v>
      </c>
      <c r="V1289" s="255">
        <f t="shared" si="189"/>
        <v>-0.28570000000000001</v>
      </c>
      <c r="W1289" s="255">
        <f t="shared" si="189"/>
        <v>-0.28570000000000001</v>
      </c>
      <c r="X1289" s="404">
        <f>Y1289</f>
        <v>-0.23649999999999999</v>
      </c>
      <c r="Y1289" s="97">
        <v>-0.23649999999999999</v>
      </c>
      <c r="Z1289" s="404">
        <f t="shared" si="190"/>
        <v>-0.23649999999999999</v>
      </c>
      <c r="AA1289" s="404">
        <f t="shared" si="190"/>
        <v>-0.23649999999999999</v>
      </c>
      <c r="AB1289" s="404">
        <f t="shared" si="190"/>
        <v>-0.23649999999999999</v>
      </c>
      <c r="AC1289" s="76"/>
      <c r="AD1289" s="76"/>
      <c r="AE1289" s="76"/>
      <c r="AF1289" s="97">
        <v>1</v>
      </c>
      <c r="AG1289" s="97">
        <v>1</v>
      </c>
      <c r="AH1289" s="73"/>
      <c r="AI1289" s="57"/>
      <c r="AJ1289" s="45"/>
      <c r="AK1289" s="45"/>
      <c r="AL1289" s="45"/>
    </row>
    <row r="1290" spans="1:38" hidden="1" outlineLevel="2" x14ac:dyDescent="0.25">
      <c r="A1290" s="45"/>
      <c r="B1290" s="54"/>
      <c r="C1290" s="47">
        <f t="shared" si="188"/>
        <v>3</v>
      </c>
      <c r="D1290" s="73"/>
      <c r="E1290" s="70"/>
      <c r="F1290" s="70" t="s">
        <v>1998</v>
      </c>
      <c r="G1290" s="234"/>
      <c r="H1290" s="76" t="s">
        <v>1999</v>
      </c>
      <c r="I1290" s="76"/>
      <c r="J1290" s="76"/>
      <c r="K1290" s="76"/>
      <c r="L1290" s="76"/>
      <c r="M1290" s="76"/>
      <c r="N1290" s="76"/>
      <c r="O1290" s="76"/>
      <c r="P1290" s="76"/>
      <c r="Q1290" s="76"/>
      <c r="R1290" s="76"/>
      <c r="S1290" s="76"/>
      <c r="T1290" s="76"/>
      <c r="U1290" s="97">
        <v>-7.9950000000000004E-3</v>
      </c>
      <c r="V1290" s="255">
        <f t="shared" si="189"/>
        <v>-7.9950000000000004E-3</v>
      </c>
      <c r="W1290" s="255">
        <f t="shared" si="189"/>
        <v>-7.9950000000000004E-3</v>
      </c>
      <c r="X1290" s="404">
        <f>Y1290</f>
        <v>-1.761E-3</v>
      </c>
      <c r="Y1290" s="97">
        <v>-1.761E-3</v>
      </c>
      <c r="Z1290" s="404">
        <f t="shared" si="190"/>
        <v>-1.761E-3</v>
      </c>
      <c r="AA1290" s="404">
        <f t="shared" si="190"/>
        <v>-1.761E-3</v>
      </c>
      <c r="AB1290" s="404">
        <f t="shared" si="190"/>
        <v>-1.761E-3</v>
      </c>
      <c r="AC1290" s="76"/>
      <c r="AD1290" s="76"/>
      <c r="AE1290" s="76"/>
      <c r="AF1290" s="97">
        <v>1</v>
      </c>
      <c r="AG1290" s="97">
        <v>1</v>
      </c>
      <c r="AH1290" s="73"/>
      <c r="AI1290" s="57"/>
      <c r="AJ1290" s="45"/>
      <c r="AK1290" s="45"/>
      <c r="AL1290" s="45"/>
    </row>
    <row r="1291" spans="1:38" hidden="1" outlineLevel="3" x14ac:dyDescent="0.25">
      <c r="A1291" s="45"/>
      <c r="B1291" s="54"/>
      <c r="C1291" s="47">
        <f t="shared" si="187"/>
        <v>4</v>
      </c>
      <c r="D1291" s="73"/>
      <c r="E1291" s="70"/>
      <c r="F1291" s="70" t="s">
        <v>2000</v>
      </c>
      <c r="G1291" s="234"/>
      <c r="H1291" s="76" t="s">
        <v>2503</v>
      </c>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2" x14ac:dyDescent="0.25">
      <c r="A1292" s="45"/>
      <c r="B1292" s="54"/>
      <c r="C1292" s="47">
        <f t="shared" si="188"/>
        <v>3</v>
      </c>
      <c r="D1292" s="73"/>
      <c r="E1292" s="70"/>
      <c r="F1292" s="70" t="s">
        <v>2002</v>
      </c>
      <c r="G1292" s="234"/>
      <c r="H1292" s="76" t="s">
        <v>2001</v>
      </c>
      <c r="I1292" s="76"/>
      <c r="J1292" s="76"/>
      <c r="K1292" s="76"/>
      <c r="L1292" s="76"/>
      <c r="M1292" s="76"/>
      <c r="N1292" s="76"/>
      <c r="O1292" s="76"/>
      <c r="P1292" s="76"/>
      <c r="Q1292" s="76"/>
      <c r="R1292" s="76"/>
      <c r="S1292" s="76"/>
      <c r="T1292" s="76"/>
      <c r="U1292" s="97">
        <f>0.001337*0</f>
        <v>0</v>
      </c>
      <c r="V1292" s="255">
        <f>U1292</f>
        <v>0</v>
      </c>
      <c r="W1292" s="255">
        <f>V1292</f>
        <v>0</v>
      </c>
      <c r="X1292" s="404">
        <f>Y1292</f>
        <v>0</v>
      </c>
      <c r="Y1292" s="97">
        <v>0</v>
      </c>
      <c r="Z1292" s="404">
        <f t="shared" ref="Z1292:AB1293" si="191">Y1292</f>
        <v>0</v>
      </c>
      <c r="AA1292" s="404">
        <f t="shared" si="191"/>
        <v>0</v>
      </c>
      <c r="AB1292" s="404">
        <f t="shared" si="191"/>
        <v>0</v>
      </c>
      <c r="AC1292" s="76"/>
      <c r="AD1292" s="76"/>
      <c r="AE1292" s="76"/>
      <c r="AF1292" s="97">
        <v>1</v>
      </c>
      <c r="AG1292" s="97">
        <v>1</v>
      </c>
      <c r="AH1292" s="73"/>
      <c r="AI1292" s="57"/>
      <c r="AJ1292" s="45"/>
      <c r="AK1292" s="45"/>
      <c r="AL1292" s="45"/>
    </row>
    <row r="1293" spans="1:38" hidden="1" outlineLevel="2" x14ac:dyDescent="0.25">
      <c r="A1293" s="45"/>
      <c r="B1293" s="54"/>
      <c r="C1293" s="47">
        <f t="shared" si="188"/>
        <v>3</v>
      </c>
      <c r="D1293" s="73"/>
      <c r="E1293" s="70"/>
      <c r="F1293" s="70" t="s">
        <v>2506</v>
      </c>
      <c r="G1293" s="234"/>
      <c r="H1293" s="76" t="s">
        <v>2003</v>
      </c>
      <c r="I1293" s="76"/>
      <c r="J1293" s="76"/>
      <c r="K1293" s="76"/>
      <c r="L1293" s="76"/>
      <c r="M1293" s="76"/>
      <c r="N1293" s="76"/>
      <c r="O1293" s="76"/>
      <c r="P1293" s="76"/>
      <c r="Q1293" s="76"/>
      <c r="R1293" s="76"/>
      <c r="S1293" s="76"/>
      <c r="T1293" s="76"/>
      <c r="U1293" s="97">
        <f>-0.000000272*0</f>
        <v>0</v>
      </c>
      <c r="V1293" s="255">
        <f>U1293</f>
        <v>0</v>
      </c>
      <c r="W1293" s="255">
        <f>V1293</f>
        <v>0</v>
      </c>
      <c r="X1293" s="404">
        <f>Y1293</f>
        <v>0</v>
      </c>
      <c r="Y1293" s="97">
        <v>0</v>
      </c>
      <c r="Z1293" s="404">
        <f t="shared" si="191"/>
        <v>0</v>
      </c>
      <c r="AA1293" s="404">
        <f t="shared" si="191"/>
        <v>0</v>
      </c>
      <c r="AB1293" s="404">
        <f t="shared" si="191"/>
        <v>0</v>
      </c>
      <c r="AC1293" s="76"/>
      <c r="AD1293" s="76"/>
      <c r="AE1293" s="76"/>
      <c r="AF1293" s="97">
        <v>1</v>
      </c>
      <c r="AG1293" s="97">
        <v>1</v>
      </c>
      <c r="AH1293" s="73"/>
      <c r="AI1293" s="57"/>
      <c r="AJ1293" s="45"/>
      <c r="AK1293" s="45"/>
      <c r="AL1293" s="45"/>
    </row>
    <row r="1294" spans="1:38" hidden="1" outlineLevel="3" x14ac:dyDescent="0.25">
      <c r="A1294" s="45"/>
      <c r="B1294" s="54"/>
      <c r="C1294" s="47">
        <f t="shared" si="187"/>
        <v>4</v>
      </c>
      <c r="D1294" s="73"/>
      <c r="E1294" s="70"/>
      <c r="F1294" s="70" t="s">
        <v>2507</v>
      </c>
      <c r="G1294" s="234"/>
      <c r="H1294" s="76" t="s">
        <v>2504</v>
      </c>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187"/>
        <v>4</v>
      </c>
      <c r="D1295" s="73"/>
      <c r="E1295" s="70"/>
      <c r="F1295" s="70" t="s">
        <v>2508</v>
      </c>
      <c r="G1295" s="234"/>
      <c r="H1295" s="76" t="s">
        <v>2505</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87"/>
        <v>4</v>
      </c>
      <c r="D1296" s="73"/>
      <c r="E1296" s="70"/>
      <c r="F1296" s="70" t="str">
        <f>SUBSTITUTE(F1292,",4)",",8)")</f>
        <v>C(U2,8,8)</v>
      </c>
      <c r="G1296" s="73"/>
      <c r="H1296" s="76" t="s">
        <v>2758</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7"/>
        <v>4</v>
      </c>
      <c r="D1297" s="73"/>
      <c r="E1297" s="70"/>
      <c r="F1297" s="70" t="str">
        <f>SUBSTITUTE(F1293,",5)",",9)")</f>
        <v>C(U2,8,9)</v>
      </c>
      <c r="G1297" s="73"/>
      <c r="H1297" s="76" t="s">
        <v>2759</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7"/>
        <v>4</v>
      </c>
      <c r="D1298" s="73"/>
      <c r="E1298" s="70"/>
      <c r="F1298" s="70" t="str">
        <f>SUBSTITUTE(F1294,",6)",",10)")</f>
        <v>C(U2,8,10)</v>
      </c>
      <c r="G1298" s="73"/>
      <c r="H1298" s="76" t="s">
        <v>2760</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7"/>
        <v>4</v>
      </c>
      <c r="D1299" s="73"/>
      <c r="E1299" s="70"/>
      <c r="F1299" s="70" t="str">
        <f>SUBSTITUTE(F1295,",7)",",11)")</f>
        <v>C(U2,8,11)</v>
      </c>
      <c r="G1299" s="73"/>
      <c r="H1299" s="76" t="s">
        <v>2761</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2" x14ac:dyDescent="0.25">
      <c r="A1300" s="45"/>
      <c r="B1300" s="54"/>
      <c r="C1300" s="47">
        <f t="shared" si="188"/>
        <v>3</v>
      </c>
      <c r="D1300" s="73"/>
      <c r="E1300" s="410"/>
      <c r="F1300" s="410" t="s">
        <v>2004</v>
      </c>
      <c r="G1300" s="411"/>
      <c r="H1300" s="184" t="s">
        <v>2667</v>
      </c>
      <c r="I1300" s="184"/>
      <c r="J1300" s="184"/>
      <c r="K1300" s="184"/>
      <c r="L1300" s="184"/>
      <c r="M1300" s="184"/>
      <c r="N1300" s="184"/>
      <c r="O1300" s="184"/>
      <c r="P1300" s="184"/>
      <c r="Q1300" s="184"/>
      <c r="R1300" s="184"/>
      <c r="S1300" s="184"/>
      <c r="T1300" s="184"/>
      <c r="U1300" s="413">
        <v>1.7397800000000001</v>
      </c>
      <c r="V1300" s="414">
        <f>U1300</f>
        <v>1.7397800000000001</v>
      </c>
      <c r="W1300" s="413">
        <v>1.966477</v>
      </c>
      <c r="X1300" s="414">
        <f>Y1300</f>
        <v>-4.3544999999999998</v>
      </c>
      <c r="Y1300" s="413">
        <v>-4.3544999999999998</v>
      </c>
      <c r="Z1300" s="414">
        <f>Y1300</f>
        <v>-4.3544999999999998</v>
      </c>
      <c r="AA1300" s="414">
        <f>Z1300</f>
        <v>-4.3544999999999998</v>
      </c>
      <c r="AB1300" s="414">
        <f>AA1300</f>
        <v>-4.3544999999999998</v>
      </c>
      <c r="AC1300" s="184"/>
      <c r="AD1300" s="184"/>
      <c r="AE1300" s="184"/>
      <c r="AF1300" s="413">
        <v>1</v>
      </c>
      <c r="AG1300" s="413">
        <v>1</v>
      </c>
      <c r="AH1300" s="73"/>
      <c r="AI1300" s="57"/>
      <c r="AJ1300" s="45"/>
      <c r="AK1300" s="45"/>
      <c r="AL1300" s="45"/>
    </row>
    <row r="1301" spans="1:38" hidden="1" outlineLevel="3" x14ac:dyDescent="0.25">
      <c r="A1301" s="45"/>
      <c r="B1301" s="54"/>
      <c r="C1301" s="47">
        <f t="shared" si="187"/>
        <v>4</v>
      </c>
      <c r="D1301" s="73"/>
      <c r="E1301" s="403"/>
      <c r="F1301" s="403" t="s">
        <v>2005</v>
      </c>
      <c r="G1301" s="73"/>
      <c r="H1301" s="105" t="s">
        <v>612</v>
      </c>
      <c r="I1301" s="105"/>
      <c r="J1301" s="105"/>
      <c r="K1301" s="105"/>
      <c r="L1301" s="105"/>
      <c r="M1301" s="105"/>
      <c r="N1301" s="105"/>
      <c r="O1301" s="105"/>
      <c r="P1301" s="105"/>
      <c r="Q1301" s="105"/>
      <c r="R1301" s="105"/>
      <c r="S1301" s="105"/>
      <c r="T1301" s="105"/>
      <c r="U1301" s="105"/>
      <c r="V1301" s="105"/>
      <c r="W1301" s="105"/>
      <c r="X1301" s="105"/>
      <c r="Y1301" s="105"/>
      <c r="Z1301" s="105"/>
      <c r="AA1301" s="105"/>
      <c r="AB1301" s="105"/>
      <c r="AC1301" s="105"/>
      <c r="AD1301" s="105"/>
      <c r="AE1301" s="105"/>
      <c r="AF1301" s="105">
        <v>1</v>
      </c>
      <c r="AG1301" s="105">
        <v>1</v>
      </c>
      <c r="AH1301" s="73"/>
      <c r="AI1301" s="57"/>
      <c r="AJ1301" s="45"/>
      <c r="AK1301" s="45"/>
      <c r="AL1301" s="45"/>
    </row>
    <row r="1302" spans="1:38" hidden="1" outlineLevel="3" x14ac:dyDescent="0.25">
      <c r="A1302" s="45"/>
      <c r="B1302" s="54"/>
      <c r="C1302" s="47">
        <f t="shared" si="187"/>
        <v>4</v>
      </c>
      <c r="D1302" s="73"/>
      <c r="E1302" s="70"/>
      <c r="F1302" s="70" t="s">
        <v>2006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7"/>
        <v>4</v>
      </c>
      <c r="D1303" s="73"/>
      <c r="E1303" s="70"/>
      <c r="F1303" s="70" t="s">
        <v>2007</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7"/>
        <v>4</v>
      </c>
      <c r="D1304" s="73"/>
      <c r="E1304" s="70"/>
      <c r="F1304" s="70" t="s">
        <v>2008</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7"/>
        <v>4</v>
      </c>
      <c r="D1305" s="73"/>
      <c r="E1305" s="70"/>
      <c r="F1305" s="70" t="s">
        <v>2009</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2451</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2452</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2453</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187"/>
        <v>4</v>
      </c>
      <c r="D1309" s="73"/>
      <c r="E1309" s="70"/>
      <c r="F1309" s="70" t="str">
        <f>SUBSTITUTE(F1305,",4)",",8)")</f>
        <v>C(U2,9,8)</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7"/>
        <v>4</v>
      </c>
      <c r="D1310" s="73"/>
      <c r="E1310" s="70"/>
      <c r="F1310" s="70" t="str">
        <f>SUBSTITUTE(F1306,",5)",",9)")</f>
        <v>C(U2,9,9)</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7"/>
        <v>4</v>
      </c>
      <c r="D1311" s="73"/>
      <c r="E1311" s="70"/>
      <c r="F1311" s="70" t="str">
        <f>SUBSTITUTE(F1307,",6)",",10)")</f>
        <v>C(U2,9,10)</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7"/>
        <v>4</v>
      </c>
      <c r="D1312" s="73"/>
      <c r="E1312" s="70"/>
      <c r="F1312" s="70" t="str">
        <f>SUBSTITUTE(F1308,",7)",",11)")</f>
        <v>C(U2,9,11)</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7"/>
        <v>4</v>
      </c>
      <c r="D1313" s="73"/>
      <c r="E1313" s="70"/>
      <c r="F1313" s="70" t="s">
        <v>2010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7"/>
        <v>4</v>
      </c>
      <c r="D1314" s="73"/>
      <c r="E1314" s="70"/>
      <c r="F1314" s="70" t="s">
        <v>2011</v>
      </c>
      <c r="G1314" s="73"/>
      <c r="H1314" s="76" t="s">
        <v>612</v>
      </c>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7"/>
        <v>4</v>
      </c>
      <c r="D1315" s="73"/>
      <c r="E1315" s="70"/>
      <c r="F1315" s="70" t="s">
        <v>2012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7"/>
        <v>4</v>
      </c>
      <c r="D1316" s="73"/>
      <c r="E1316" s="70"/>
      <c r="F1316" s="70" t="s">
        <v>2013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7"/>
        <v>4</v>
      </c>
      <c r="D1317" s="73"/>
      <c r="E1317" s="70"/>
      <c r="F1317" s="70" t="s">
        <v>2014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7"/>
        <v>4</v>
      </c>
      <c r="D1318" s="73"/>
      <c r="E1318" s="70"/>
      <c r="F1318" s="70" t="s">
        <v>2015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2454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2455</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187"/>
        <v>4</v>
      </c>
      <c r="D1322" s="73"/>
      <c r="E1322" s="70"/>
      <c r="F1322" s="70" t="str">
        <f>SUBSTITUTE(F1318,",4)",",8)")</f>
        <v>C(U2,10,8)</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7"/>
        <v>4</v>
      </c>
      <c r="D1323" s="73"/>
      <c r="E1323" s="70"/>
      <c r="F1323" s="70" t="str">
        <f>SUBSTITUTE(F1319,",5)",",9)")</f>
        <v>C(U2,10,9)</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7"/>
        <v>4</v>
      </c>
      <c r="D1324" s="73"/>
      <c r="E1324" s="70"/>
      <c r="F1324" s="70" t="str">
        <f>SUBSTITUTE(F1320,",6)",",10)")</f>
        <v>C(U2,10,10)</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7"/>
        <v>4</v>
      </c>
      <c r="D1325" s="73"/>
      <c r="E1325" s="70"/>
      <c r="F1325" s="70" t="str">
        <f>SUBSTITUTE(F1321,",7)",",11)")</f>
        <v>C(U2,10,11)</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7"/>
        <v>4</v>
      </c>
      <c r="D1326" s="73"/>
      <c r="E1326" s="70"/>
      <c r="F1326" s="70" t="s">
        <v>2016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7"/>
        <v>4</v>
      </c>
      <c r="D1327" s="73"/>
      <c r="E1327" s="70"/>
      <c r="F1327" s="70" t="s">
        <v>2017</v>
      </c>
      <c r="G1327" s="73"/>
      <c r="H1327" s="76" t="s">
        <v>612</v>
      </c>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7"/>
        <v>4</v>
      </c>
      <c r="D1328" s="73"/>
      <c r="E1328" s="70"/>
      <c r="F1328" s="70" t="s">
        <v>2018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7"/>
        <v>4</v>
      </c>
      <c r="D1329" s="73"/>
      <c r="E1329" s="70"/>
      <c r="F1329" s="70" t="s">
        <v>2019</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7"/>
        <v>4</v>
      </c>
      <c r="D1330" s="73"/>
      <c r="E1330" s="70"/>
      <c r="F1330" s="70" t="s">
        <v>2020</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7"/>
        <v>4</v>
      </c>
      <c r="D1331" s="73"/>
      <c r="E1331" s="70"/>
      <c r="F1331" s="70" t="s">
        <v>2021</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2457</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2458</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2459</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187"/>
        <v>4</v>
      </c>
      <c r="D1335" s="73"/>
      <c r="E1335" s="70"/>
      <c r="F1335" s="70" t="str">
        <f>SUBSTITUTE(F1331,",4)",",8)")</f>
        <v>C(U2,11,8)</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7"/>
        <v>4</v>
      </c>
      <c r="D1336" s="73"/>
      <c r="E1336" s="70"/>
      <c r="F1336" s="70" t="str">
        <f>SUBSTITUTE(F1332,",5)",",9)")</f>
        <v>C(U2,11,9)</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7"/>
        <v>4</v>
      </c>
      <c r="D1337" s="73"/>
      <c r="E1337" s="70"/>
      <c r="F1337" s="70" t="str">
        <f>SUBSTITUTE(F1333,",6)",",10)")</f>
        <v>C(U2,11,10)</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7"/>
        <v>4</v>
      </c>
      <c r="D1338" s="73"/>
      <c r="E1338" s="70"/>
      <c r="F1338" s="70" t="str">
        <f>SUBSTITUTE(F1334,",7)",",11)")</f>
        <v>C(U2,11,11)</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7"/>
        <v>4</v>
      </c>
      <c r="D1339" s="73"/>
      <c r="E1339" s="70"/>
      <c r="F1339" s="70" t="s">
        <v>2022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7"/>
        <v>4</v>
      </c>
      <c r="D1340" s="73"/>
      <c r="E1340" s="70"/>
      <c r="F1340" s="70" t="s">
        <v>2023</v>
      </c>
      <c r="G1340" s="73"/>
      <c r="H1340" s="76" t="s">
        <v>612</v>
      </c>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7"/>
        <v>4</v>
      </c>
      <c r="D1341" s="73"/>
      <c r="E1341" s="70"/>
      <c r="F1341" s="70" t="s">
        <v>2024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7"/>
        <v>4</v>
      </c>
      <c r="D1342" s="73"/>
      <c r="E1342" s="70"/>
      <c r="F1342" s="70" t="s">
        <v>2025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7"/>
        <v>4</v>
      </c>
      <c r="D1343" s="73"/>
      <c r="E1343" s="70"/>
      <c r="F1343" s="70" t="s">
        <v>2026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7"/>
        <v>4</v>
      </c>
      <c r="D1344" s="73"/>
      <c r="E1344" s="70"/>
      <c r="F1344" s="70" t="s">
        <v>2027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2460</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2461</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2462</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187"/>
        <v>4</v>
      </c>
      <c r="D1348" s="73"/>
      <c r="E1348" s="70"/>
      <c r="F1348" s="70" t="str">
        <f>SUBSTITUTE(F1344,",4)",",8)")</f>
        <v>C(U2,12,8)</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7"/>
        <v>4</v>
      </c>
      <c r="D1349" s="73"/>
      <c r="E1349" s="70"/>
      <c r="F1349" s="70" t="str">
        <f>SUBSTITUTE(F1345,",5)",",9)")</f>
        <v>C(U2,12,9)</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7"/>
        <v>4</v>
      </c>
      <c r="D1350" s="73"/>
      <c r="E1350" s="70"/>
      <c r="F1350" s="70" t="str">
        <f>SUBSTITUTE(F1346,",6)",",10)")</f>
        <v>C(U2,12,10)</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7"/>
        <v>4</v>
      </c>
      <c r="D1351" s="73"/>
      <c r="E1351" s="70"/>
      <c r="F1351" s="70" t="str">
        <f>SUBSTITUTE(F1347,",7)",",11)")</f>
        <v>C(U2,12,11)</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7"/>
        <v>4</v>
      </c>
      <c r="D1352" s="73"/>
      <c r="E1352" s="70"/>
      <c r="F1352" s="70" t="s">
        <v>2028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7"/>
        <v>4</v>
      </c>
      <c r="D1353" s="73"/>
      <c r="E1353" s="70"/>
      <c r="F1353" s="70" t="s">
        <v>2029</v>
      </c>
      <c r="G1353" s="73"/>
      <c r="H1353" s="76" t="s">
        <v>612</v>
      </c>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7"/>
        <v>4</v>
      </c>
      <c r="D1354" s="73"/>
      <c r="E1354" s="70"/>
      <c r="F1354" s="70" t="s">
        <v>2030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7"/>
        <v>4</v>
      </c>
      <c r="D1355" s="73"/>
      <c r="E1355" s="70"/>
      <c r="F1355" s="70" t="s">
        <v>2031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7"/>
        <v>4</v>
      </c>
      <c r="D1356" s="73"/>
      <c r="E1356" s="70"/>
      <c r="F1356" s="70" t="s">
        <v>2032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7"/>
        <v>4</v>
      </c>
      <c r="D1357" s="73"/>
      <c r="E1357" s="70"/>
      <c r="F1357" s="70" t="s">
        <v>2033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2463</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2464</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2465</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187"/>
        <v>4</v>
      </c>
      <c r="D1361" s="73"/>
      <c r="E1361" s="70"/>
      <c r="F1361" s="70" t="str">
        <f>SUBSTITUTE(F1357,",4)",",8)")</f>
        <v>C(U2,13,8)</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7"/>
        <v>4</v>
      </c>
      <c r="D1362" s="73"/>
      <c r="E1362" s="70"/>
      <c r="F1362" s="70" t="str">
        <f>SUBSTITUTE(F1358,",5)",",9)")</f>
        <v>C(U2,13,9)</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7"/>
        <v>4</v>
      </c>
      <c r="D1363" s="73"/>
      <c r="E1363" s="70"/>
      <c r="F1363" s="70" t="str">
        <f>SUBSTITUTE(F1359,",6)",",10)")</f>
        <v>C(U2,13,10)</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7"/>
        <v>4</v>
      </c>
      <c r="D1364" s="73"/>
      <c r="E1364" s="70"/>
      <c r="F1364" s="70" t="str">
        <f>SUBSTITUTE(F1360,",7)",",11)")</f>
        <v>C(U2,13,11)</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7"/>
        <v>4</v>
      </c>
      <c r="D1365" s="73"/>
      <c r="E1365" s="70"/>
      <c r="F1365" s="70" t="s">
        <v>2034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7"/>
        <v>4</v>
      </c>
      <c r="D1366" s="73"/>
      <c r="E1366" s="70"/>
      <c r="F1366" s="70" t="s">
        <v>2035</v>
      </c>
      <c r="G1366" s="73"/>
      <c r="H1366" s="76" t="s">
        <v>612</v>
      </c>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7"/>
        <v>4</v>
      </c>
      <c r="D1367" s="73"/>
      <c r="E1367" s="70"/>
      <c r="F1367" s="70" t="s">
        <v>2036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7"/>
        <v>4</v>
      </c>
      <c r="D1368" s="73"/>
      <c r="E1368" s="70"/>
      <c r="F1368" s="70" t="s">
        <v>2037</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7"/>
        <v>4</v>
      </c>
      <c r="D1369" s="73"/>
      <c r="E1369" s="70"/>
      <c r="F1369" s="70" t="s">
        <v>2038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7"/>
        <v>4</v>
      </c>
      <c r="D1370" s="73"/>
      <c r="E1370" s="70"/>
      <c r="F1370" s="70" t="s">
        <v>2039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2466</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2467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2468</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ref="C1374:C1383" si="192">INT($C$29)+3</f>
        <v>4</v>
      </c>
      <c r="D1374" s="73"/>
      <c r="E1374" s="70"/>
      <c r="F1374" s="70" t="str">
        <f>SUBSTITUTE(F1370,",4)",",8)")</f>
        <v>C(U2,14,8)</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192"/>
        <v>4</v>
      </c>
      <c r="D1375" s="73"/>
      <c r="E1375" s="70"/>
      <c r="F1375" s="70" t="str">
        <f>SUBSTITUTE(F1371,",5)",",9)")</f>
        <v>C(U2,14,9)</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92"/>
        <v>4</v>
      </c>
      <c r="D1376" s="73"/>
      <c r="E1376" s="70"/>
      <c r="F1376" s="70" t="str">
        <f>SUBSTITUTE(F1372,",6)",",10)")</f>
        <v>C(U2,14,10)</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92"/>
        <v>4</v>
      </c>
      <c r="D1377" s="73"/>
      <c r="E1377" s="70"/>
      <c r="F1377" s="70" t="str">
        <f>SUBSTITUTE(F1373,",7)",",11)")</f>
        <v>C(U2,14,11)</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2"/>
        <v>4</v>
      </c>
      <c r="D1378" s="73"/>
      <c r="E1378" s="70"/>
      <c r="F1378" s="70" t="s">
        <v>2040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2"/>
        <v>4</v>
      </c>
      <c r="D1379" s="73"/>
      <c r="E1379" s="70"/>
      <c r="F1379" s="70" t="s">
        <v>2041</v>
      </c>
      <c r="G1379" s="73"/>
      <c r="H1379" s="76" t="s">
        <v>612</v>
      </c>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2"/>
        <v>4</v>
      </c>
      <c r="D1380" s="73"/>
      <c r="E1380" s="70"/>
      <c r="F1380" s="70" t="s">
        <v>2042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2"/>
        <v>4</v>
      </c>
      <c r="D1381" s="73"/>
      <c r="E1381" s="70"/>
      <c r="F1381" s="70" t="s">
        <v>2043</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2"/>
        <v>4</v>
      </c>
      <c r="D1382" s="73"/>
      <c r="E1382" s="70"/>
      <c r="F1382" s="70" t="s">
        <v>2044</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92"/>
        <v>4</v>
      </c>
      <c r="D1383" s="73"/>
      <c r="E1383" s="70"/>
      <c r="F1383" s="70" t="s">
        <v>2045</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c r="D1384" s="73"/>
      <c r="E1384" s="70"/>
      <c r="F1384" s="70" t="s">
        <v>2469</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2470</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2471</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ref="C1387:C1396" si="193">INT($C$29)+3</f>
        <v>4</v>
      </c>
      <c r="D1387" s="73"/>
      <c r="E1387" s="70"/>
      <c r="F1387" s="70" t="str">
        <f>SUBSTITUTE(F1383,",4)",",8)")</f>
        <v>C(U2,15,8)</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193"/>
        <v>4</v>
      </c>
      <c r="D1388" s="73"/>
      <c r="E1388" s="70"/>
      <c r="F1388" s="70" t="str">
        <f>SUBSTITUTE(F1384,",5)",",9)")</f>
        <v>C(U2,15,9)</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93"/>
        <v>4</v>
      </c>
      <c r="D1389" s="73"/>
      <c r="E1389" s="70"/>
      <c r="F1389" s="70" t="str">
        <f>SUBSTITUTE(F1385,",6)",",10)")</f>
        <v>C(U2,15,10)</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3"/>
        <v>4</v>
      </c>
      <c r="D1390" s="73"/>
      <c r="E1390" s="70"/>
      <c r="F1390" s="70" t="str">
        <f>SUBSTITUTE(F1386,",7)",",11)")</f>
        <v>C(U2,15,11)</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3"/>
        <v>4</v>
      </c>
      <c r="D1391" s="73"/>
      <c r="E1391" s="70"/>
      <c r="F1391" s="70" t="s">
        <v>2046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3"/>
        <v>4</v>
      </c>
      <c r="D1392" s="73"/>
      <c r="E1392" s="70"/>
      <c r="F1392" s="70" t="s">
        <v>2047</v>
      </c>
      <c r="G1392" s="73"/>
      <c r="H1392" s="76" t="s">
        <v>612</v>
      </c>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3"/>
        <v>4</v>
      </c>
      <c r="D1393" s="73"/>
      <c r="E1393" s="70"/>
      <c r="F1393" s="70" t="s">
        <v>2048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3"/>
        <v>4</v>
      </c>
      <c r="D1394" s="73"/>
      <c r="E1394" s="70"/>
      <c r="F1394" s="70" t="s">
        <v>2049</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3"/>
        <v>4</v>
      </c>
      <c r="D1395" s="73"/>
      <c r="E1395" s="70"/>
      <c r="F1395" s="70" t="s">
        <v>2050</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3"/>
        <v>4</v>
      </c>
      <c r="D1396" s="73"/>
      <c r="E1396" s="70"/>
      <c r="F1396" s="70" t="s">
        <v>2051</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2472</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2473</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2474</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ref="C1400:C1409" si="194">INT($C$29)+3</f>
        <v>4</v>
      </c>
      <c r="D1400" s="73"/>
      <c r="E1400" s="70"/>
      <c r="F1400" s="70" t="str">
        <f>SUBSTITUTE(F1396,",4)",",8)")</f>
        <v>C(U2,16,8)</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194"/>
        <v>4</v>
      </c>
      <c r="D1401" s="73"/>
      <c r="E1401" s="70"/>
      <c r="F1401" s="70" t="str">
        <f>SUBSTITUTE(F1397,",5)",",9)")</f>
        <v>C(U2,16,9)</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4"/>
        <v>4</v>
      </c>
      <c r="D1402" s="73"/>
      <c r="E1402" s="70"/>
      <c r="F1402" s="70" t="str">
        <f>SUBSTITUTE(F1398,",6)",",10)")</f>
        <v>C(U2,16,10)</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4"/>
        <v>4</v>
      </c>
      <c r="D1403" s="73"/>
      <c r="E1403" s="70"/>
      <c r="F1403" s="70" t="str">
        <f>SUBSTITUTE(F1399,",7)",",11)")</f>
        <v>C(U2,16,11)</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4"/>
        <v>4</v>
      </c>
      <c r="D1404" s="73"/>
      <c r="E1404" s="70"/>
      <c r="F1404" s="70" t="s">
        <v>2052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4"/>
        <v>4</v>
      </c>
      <c r="D1405" s="73"/>
      <c r="E1405" s="70"/>
      <c r="F1405" s="70" t="s">
        <v>2053</v>
      </c>
      <c r="G1405" s="73"/>
      <c r="H1405" s="76" t="s">
        <v>612</v>
      </c>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4"/>
        <v>4</v>
      </c>
      <c r="D1406" s="73"/>
      <c r="E1406" s="70"/>
      <c r="F1406" s="70" t="s">
        <v>2054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4"/>
        <v>4</v>
      </c>
      <c r="D1407" s="73"/>
      <c r="E1407" s="70"/>
      <c r="F1407" s="70" t="s">
        <v>2055</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4"/>
        <v>4</v>
      </c>
      <c r="D1408" s="73"/>
      <c r="E1408" s="70"/>
      <c r="F1408" s="70" t="s">
        <v>2056</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4"/>
        <v>4</v>
      </c>
      <c r="D1409" s="73"/>
      <c r="E1409" s="70"/>
      <c r="F1409" s="70" t="s">
        <v>2057</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c r="D1410" s="73"/>
      <c r="E1410" s="70"/>
      <c r="F1410" s="70" t="s">
        <v>2475</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2476</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2477</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ref="C1413:C1422" si="195">INT($C$29)+3</f>
        <v>4</v>
      </c>
      <c r="D1413" s="73"/>
      <c r="E1413" s="70"/>
      <c r="F1413" s="70" t="str">
        <f>SUBSTITUTE(F1409,",4)",",8)")</f>
        <v>C(U2,17,8)</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195"/>
        <v>4</v>
      </c>
      <c r="D1414" s="73"/>
      <c r="E1414" s="70"/>
      <c r="F1414" s="70" t="str">
        <f>SUBSTITUTE(F1410,",5)",",9)")</f>
        <v>C(U2,17,9)</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5"/>
        <v>4</v>
      </c>
      <c r="D1415" s="73"/>
      <c r="E1415" s="70"/>
      <c r="F1415" s="70" t="str">
        <f>SUBSTITUTE(F1411,",6)",",10)")</f>
        <v>C(U2,17,10)</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5"/>
        <v>4</v>
      </c>
      <c r="D1416" s="73"/>
      <c r="E1416" s="70"/>
      <c r="F1416" s="70" t="str">
        <f>SUBSTITUTE(F1412,",7)",",11)")</f>
        <v>C(U2,17,11)</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5"/>
        <v>4</v>
      </c>
      <c r="D1417" s="73"/>
      <c r="E1417" s="70"/>
      <c r="F1417" s="70" t="s">
        <v>2058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5"/>
        <v>4</v>
      </c>
      <c r="D1418" s="73"/>
      <c r="E1418" s="70"/>
      <c r="F1418" s="70" t="s">
        <v>2059</v>
      </c>
      <c r="G1418" s="73"/>
      <c r="H1418" s="76" t="s">
        <v>612</v>
      </c>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5"/>
        <v>4</v>
      </c>
      <c r="D1419" s="73"/>
      <c r="E1419" s="70"/>
      <c r="F1419" s="70" t="s">
        <v>2060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5"/>
        <v>4</v>
      </c>
      <c r="D1420" s="73"/>
      <c r="E1420" s="70"/>
      <c r="F1420" s="70" t="s">
        <v>2061</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5"/>
        <v>4</v>
      </c>
      <c r="D1421" s="73"/>
      <c r="E1421" s="70"/>
      <c r="F1421" s="70" t="s">
        <v>2062</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5"/>
        <v>4</v>
      </c>
      <c r="D1422" s="73"/>
      <c r="E1422" s="70"/>
      <c r="F1422" s="70" t="s">
        <v>2063</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c r="D1423" s="73"/>
      <c r="E1423" s="70"/>
      <c r="F1423" s="70" t="s">
        <v>2478</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2479</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2480</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ref="C1426:C1435" si="196">INT($C$29)+3</f>
        <v>4</v>
      </c>
      <c r="D1426" s="73"/>
      <c r="E1426" s="70"/>
      <c r="F1426" s="70" t="str">
        <f>SUBSTITUTE(F1422,",4)",",8)")</f>
        <v>C(U2,18,8)</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196"/>
        <v>4</v>
      </c>
      <c r="D1427" s="73"/>
      <c r="E1427" s="70"/>
      <c r="F1427" s="70" t="str">
        <f>SUBSTITUTE(F1423,",5)",",9)")</f>
        <v>C(U2,18,9)</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196"/>
        <v>4</v>
      </c>
      <c r="D1428" s="73"/>
      <c r="E1428" s="70"/>
      <c r="F1428" s="70" t="str">
        <f>SUBSTITUTE(F1424,",6)",",10)")</f>
        <v>C(U2,18,10)</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196"/>
        <v>4</v>
      </c>
      <c r="D1429" s="73"/>
      <c r="E1429" s="70"/>
      <c r="F1429" s="70" t="str">
        <f>SUBSTITUTE(F1425,",7)",",11)")</f>
        <v>C(U2,18,11)</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196"/>
        <v>4</v>
      </c>
      <c r="D1430" s="73"/>
      <c r="E1430" s="70"/>
      <c r="F1430" s="70" t="s">
        <v>2064</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196"/>
        <v>4</v>
      </c>
      <c r="D1431" s="73"/>
      <c r="E1431" s="70"/>
      <c r="F1431" s="70" t="s">
        <v>2065</v>
      </c>
      <c r="G1431" s="73"/>
      <c r="H1431" s="76" t="s">
        <v>612</v>
      </c>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196"/>
        <v>4</v>
      </c>
      <c r="D1432" s="73"/>
      <c r="E1432" s="70"/>
      <c r="F1432" s="70" t="s">
        <v>2066</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f t="shared" si="196"/>
        <v>4</v>
      </c>
      <c r="D1433" s="73"/>
      <c r="E1433" s="70"/>
      <c r="F1433" s="70" t="s">
        <v>2067</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si="196"/>
        <v>4</v>
      </c>
      <c r="D1434" s="73"/>
      <c r="E1434" s="70"/>
      <c r="F1434" s="70" t="s">
        <v>2068</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f t="shared" si="196"/>
        <v>4</v>
      </c>
      <c r="D1435" s="73"/>
      <c r="E1435" s="70"/>
      <c r="F1435" s="70" t="s">
        <v>2069</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c r="D1436" s="73"/>
      <c r="E1436" s="70"/>
      <c r="F1436" s="70" t="s">
        <v>2481</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c r="D1437" s="73"/>
      <c r="E1437" s="70"/>
      <c r="F1437" s="70" t="s">
        <v>2482</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c r="D1438" s="73"/>
      <c r="E1438" s="70"/>
      <c r="F1438" s="70" t="s">
        <v>2483</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INT($C$29)+3</f>
        <v>4</v>
      </c>
      <c r="D1439" s="73"/>
      <c r="E1439" s="70"/>
      <c r="F1439" s="70" t="str">
        <f>SUBSTITUTE(F1435,",4)",",8)")</f>
        <v>C(U2,19,8)</v>
      </c>
      <c r="G1439" s="73"/>
      <c r="H1439" s="76"/>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25">
      <c r="A1440" s="45"/>
      <c r="B1440" s="54"/>
      <c r="C1440" s="47">
        <f>INT($C$29)+3</f>
        <v>4</v>
      </c>
      <c r="D1440" s="73"/>
      <c r="E1440" s="70"/>
      <c r="F1440" s="70" t="str">
        <f>SUBSTITUTE(F1436,",5)",",9)")</f>
        <v>C(U2,19,9)</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INT($C$29)+3</f>
        <v>4</v>
      </c>
      <c r="D1441" s="73"/>
      <c r="E1441" s="70"/>
      <c r="F1441" s="70" t="str">
        <f>SUBSTITUTE(F1437,",6)",",10)")</f>
        <v>C(U2,19,10)</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tr">
        <f>SUBSTITUTE(F1438,",7)",",11)")</f>
        <v>C(U2,19,11)</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INT($C$29)+3</f>
        <v>4</v>
      </c>
      <c r="D1443" s="73"/>
      <c r="E1443" s="70"/>
      <c r="F1443" s="70" t="s">
        <v>2070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x14ac:dyDescent="0.25">
      <c r="A1444" s="45"/>
      <c r="B1444" s="54"/>
      <c r="C1444" s="47">
        <f t="shared" ref="C1444:C1456" si="197">INT($C$29)+2</f>
        <v>3</v>
      </c>
      <c r="D1444" s="73"/>
      <c r="E1444" s="70"/>
      <c r="F1444" s="70" t="s">
        <v>2071</v>
      </c>
      <c r="G1444" s="73"/>
      <c r="H1444" s="76" t="s">
        <v>2072</v>
      </c>
      <c r="I1444" s="76"/>
      <c r="J1444" s="76"/>
      <c r="K1444" s="76"/>
      <c r="L1444" s="76"/>
      <c r="M1444" s="76"/>
      <c r="N1444" s="76"/>
      <c r="O1444" s="76"/>
      <c r="P1444" s="76"/>
      <c r="Q1444" s="76"/>
      <c r="R1444" s="76"/>
      <c r="S1444" s="76"/>
      <c r="T1444" s="76"/>
      <c r="U1444" s="97">
        <v>0.57699999999999996</v>
      </c>
      <c r="V1444" s="97">
        <v>0.57699999999999996</v>
      </c>
      <c r="W1444" s="97">
        <v>0.57699999999999996</v>
      </c>
      <c r="X1444" s="255">
        <f t="shared" ref="X1444:AB1445" si="198">W1444</f>
        <v>0.57699999999999996</v>
      </c>
      <c r="Y1444" s="255">
        <f t="shared" si="198"/>
        <v>0.57699999999999996</v>
      </c>
      <c r="Z1444" s="255">
        <f t="shared" si="198"/>
        <v>0.57699999999999996</v>
      </c>
      <c r="AA1444" s="255">
        <f t="shared" si="198"/>
        <v>0.57699999999999996</v>
      </c>
      <c r="AB1444" s="255">
        <f t="shared" si="198"/>
        <v>0.57699999999999996</v>
      </c>
      <c r="AC1444" s="76"/>
      <c r="AD1444" s="97" t="s">
        <v>2073</v>
      </c>
      <c r="AE1444" s="76"/>
      <c r="AF1444" s="97">
        <v>1</v>
      </c>
      <c r="AG1444" s="97">
        <v>1</v>
      </c>
      <c r="AH1444" s="73"/>
      <c r="AI1444" s="57"/>
      <c r="AJ1444" s="45"/>
      <c r="AK1444" s="45"/>
      <c r="AL1444" s="45"/>
    </row>
    <row r="1445" spans="1:38" hidden="1" outlineLevel="2" x14ac:dyDescent="0.25">
      <c r="A1445" s="45"/>
      <c r="B1445" s="54"/>
      <c r="C1445" s="47">
        <f t="shared" si="197"/>
        <v>3</v>
      </c>
      <c r="D1445" s="73"/>
      <c r="E1445" s="70"/>
      <c r="F1445" s="70" t="s">
        <v>2074</v>
      </c>
      <c r="G1445" s="73"/>
      <c r="H1445" s="76" t="s">
        <v>2075</v>
      </c>
      <c r="I1445" s="76"/>
      <c r="J1445" s="76"/>
      <c r="K1445" s="76"/>
      <c r="L1445" s="76"/>
      <c r="M1445" s="76"/>
      <c r="N1445" s="76"/>
      <c r="O1445" s="76"/>
      <c r="P1445" s="76"/>
      <c r="Q1445" s="76"/>
      <c r="R1445" s="76"/>
      <c r="S1445" s="76"/>
      <c r="T1445" s="76"/>
      <c r="U1445" s="97">
        <v>-1.2E-2</v>
      </c>
      <c r="V1445" s="97">
        <v>-1.2E-2</v>
      </c>
      <c r="W1445" s="97">
        <v>-1.2E-2</v>
      </c>
      <c r="X1445" s="255">
        <f t="shared" si="198"/>
        <v>-1.2E-2</v>
      </c>
      <c r="Y1445" s="255">
        <f t="shared" si="198"/>
        <v>-1.2E-2</v>
      </c>
      <c r="Z1445" s="255">
        <f t="shared" si="198"/>
        <v>-1.2E-2</v>
      </c>
      <c r="AA1445" s="255">
        <f t="shared" si="198"/>
        <v>-1.2E-2</v>
      </c>
      <c r="AB1445" s="255">
        <f t="shared" si="198"/>
        <v>-1.2E-2</v>
      </c>
      <c r="AC1445" s="76"/>
      <c r="AD1445" s="76"/>
      <c r="AE1445" s="76"/>
      <c r="AF1445" s="97">
        <v>1</v>
      </c>
      <c r="AG1445" s="97">
        <v>1</v>
      </c>
      <c r="AH1445" s="73"/>
      <c r="AI1445" s="57"/>
      <c r="AJ1445" s="45"/>
      <c r="AK1445" s="45"/>
      <c r="AL1445" s="45"/>
    </row>
    <row r="1446" spans="1:38" hidden="1" outlineLevel="3" x14ac:dyDescent="0.25">
      <c r="A1446" s="45"/>
      <c r="B1446" s="54"/>
      <c r="C1446" s="47">
        <f t="shared" si="197"/>
        <v>3</v>
      </c>
      <c r="D1446" s="73"/>
      <c r="E1446" s="70"/>
      <c r="F1446" s="70" t="s">
        <v>2076</v>
      </c>
      <c r="G1446" s="73"/>
      <c r="H1446" s="76" t="s">
        <v>2077</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2078</v>
      </c>
      <c r="G1447" s="73"/>
      <c r="H1447" s="377" t="s">
        <v>2497</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25">
      <c r="A1448" s="45"/>
      <c r="B1448" s="54"/>
      <c r="C1448" s="47">
        <f t="shared" si="197"/>
        <v>3</v>
      </c>
      <c r="D1448" s="73"/>
      <c r="E1448" s="70"/>
      <c r="F1448" s="70" t="s">
        <v>2080</v>
      </c>
      <c r="G1448" s="73"/>
      <c r="H1448" s="76" t="s">
        <v>2079</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25">
      <c r="A1449" s="45"/>
      <c r="B1449" s="54"/>
      <c r="C1449" s="47">
        <f t="shared" si="197"/>
        <v>3</v>
      </c>
      <c r="D1449" s="73"/>
      <c r="E1449" s="70"/>
      <c r="F1449" s="70" t="s">
        <v>2502</v>
      </c>
      <c r="G1449" s="73"/>
      <c r="H1449" s="76" t="s">
        <v>2081</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25">
      <c r="A1450" s="45"/>
      <c r="B1450" s="54"/>
      <c r="C1450" s="47">
        <f t="shared" ref="C1450:C1455" si="199">INT($C$29)+3</f>
        <v>4</v>
      </c>
      <c r="D1450" s="73"/>
      <c r="E1450" s="70"/>
      <c r="F1450" s="70" t="s">
        <v>2500</v>
      </c>
      <c r="G1450" s="73"/>
      <c r="H1450" s="377" t="s">
        <v>2498</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25">
      <c r="A1451" s="45"/>
      <c r="B1451" s="54"/>
      <c r="C1451" s="47">
        <f t="shared" si="199"/>
        <v>4</v>
      </c>
      <c r="D1451" s="73"/>
      <c r="E1451" s="70"/>
      <c r="F1451" s="70" t="s">
        <v>2501</v>
      </c>
      <c r="G1451" s="73"/>
      <c r="H1451" s="377" t="s">
        <v>2499</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hidden="1" outlineLevel="3" x14ac:dyDescent="0.25">
      <c r="A1452" s="45"/>
      <c r="B1452" s="54"/>
      <c r="C1452" s="47">
        <f t="shared" si="199"/>
        <v>4</v>
      </c>
      <c r="D1452" s="73"/>
      <c r="E1452" s="70"/>
      <c r="F1452" s="70" t="str">
        <f>SUBSTITUTE(F1448,",4)",",8)")</f>
        <v>C(U2,20,8)</v>
      </c>
      <c r="G1452" s="73"/>
      <c r="H1452" s="76" t="s">
        <v>2758</v>
      </c>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199"/>
        <v>4</v>
      </c>
      <c r="D1453" s="73"/>
      <c r="E1453" s="70"/>
      <c r="F1453" s="70" t="str">
        <f>SUBSTITUTE(F1449,",5)",",9)")</f>
        <v>C(U2,20,9)</v>
      </c>
      <c r="G1453" s="73"/>
      <c r="H1453" s="76" t="s">
        <v>2759</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 t="shared" si="199"/>
        <v>4</v>
      </c>
      <c r="D1454" s="73"/>
      <c r="E1454" s="70"/>
      <c r="F1454" s="70" t="str">
        <f>SUBSTITUTE(F1450,",6)",",10)")</f>
        <v>C(U2,20,10)</v>
      </c>
      <c r="G1454" s="73"/>
      <c r="H1454" s="76" t="s">
        <v>2760</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 t="shared" si="199"/>
        <v>4</v>
      </c>
      <c r="D1455" s="73"/>
      <c r="E1455" s="70"/>
      <c r="F1455" s="70" t="str">
        <f>SUBSTITUTE(F1451,",7)",",11)")</f>
        <v>C(U2,20,11)</v>
      </c>
      <c r="G1455" s="73"/>
      <c r="H1455" s="76" t="s">
        <v>2761</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2" x14ac:dyDescent="0.25">
      <c r="A1456" s="45"/>
      <c r="B1456" s="54"/>
      <c r="C1456" s="47">
        <f t="shared" si="197"/>
        <v>3</v>
      </c>
      <c r="D1456" s="73"/>
      <c r="E1456" s="70"/>
      <c r="F1456" s="70" t="s">
        <v>2082</v>
      </c>
      <c r="G1456" s="73"/>
      <c r="H1456" s="76" t="s">
        <v>2083</v>
      </c>
      <c r="I1456" s="76"/>
      <c r="J1456" s="76"/>
      <c r="K1456" s="76"/>
      <c r="L1456" s="76"/>
      <c r="M1456" s="76"/>
      <c r="N1456" s="76"/>
      <c r="O1456" s="76"/>
      <c r="P1456" s="76"/>
      <c r="Q1456" s="76"/>
      <c r="R1456" s="76"/>
      <c r="S1456" s="76"/>
      <c r="T1456" s="76"/>
      <c r="U1456" s="97">
        <v>-4.07</v>
      </c>
      <c r="V1456" s="97">
        <v>-4.07</v>
      </c>
      <c r="W1456" s="97">
        <v>-4.07</v>
      </c>
      <c r="X1456" s="255">
        <f>W1456</f>
        <v>-4.07</v>
      </c>
      <c r="Y1456" s="255">
        <f>X1456</f>
        <v>-4.07</v>
      </c>
      <c r="Z1456" s="255">
        <f>Y1456</f>
        <v>-4.07</v>
      </c>
      <c r="AA1456" s="255">
        <f>Z1456</f>
        <v>-4.07</v>
      </c>
      <c r="AB1456" s="255">
        <f>AA1456</f>
        <v>-4.07</v>
      </c>
      <c r="AC1456" s="76"/>
      <c r="AD1456" s="76"/>
      <c r="AE1456" s="76"/>
      <c r="AF1456" s="97">
        <v>1</v>
      </c>
      <c r="AG1456" s="97">
        <v>1</v>
      </c>
      <c r="AH1456" s="73"/>
      <c r="AI1456" s="57"/>
      <c r="AJ1456" s="45"/>
      <c r="AK1456" s="45"/>
      <c r="AL1456" s="45"/>
    </row>
    <row r="1457" spans="1:38" hidden="1" outlineLevel="3" x14ac:dyDescent="0.25">
      <c r="A1457" s="45"/>
      <c r="B1457" s="54"/>
      <c r="C1457" s="47">
        <f>INT($C$29)+3</f>
        <v>4</v>
      </c>
      <c r="D1457" s="73"/>
      <c r="E1457" s="70"/>
      <c r="F1457" s="70" t="s">
        <v>2084</v>
      </c>
      <c r="G1457" s="73"/>
      <c r="H1457" s="76" t="s">
        <v>612</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2085</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INT($C$29)+3</f>
        <v>4</v>
      </c>
      <c r="D1459" s="73"/>
      <c r="E1459" s="70"/>
      <c r="F1459" s="70" t="s">
        <v>2086</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INT($C$29)+3</f>
        <v>4</v>
      </c>
      <c r="D1460" s="73"/>
      <c r="E1460" s="70"/>
      <c r="F1460" s="70" t="s">
        <v>2087</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f>INT($C$29)+3</f>
        <v>4</v>
      </c>
      <c r="D1461" s="73"/>
      <c r="E1461" s="70"/>
      <c r="F1461" s="70" t="s">
        <v>2088</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c r="D1462" s="73"/>
      <c r="E1462" s="70"/>
      <c r="F1462" s="70" t="s">
        <v>2484</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c r="D1463" s="73"/>
      <c r="E1463" s="70"/>
      <c r="F1463" s="70" t="s">
        <v>2485</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c r="D1464" s="73"/>
      <c r="E1464" s="70"/>
      <c r="F1464" s="70" t="s">
        <v>2486</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INT($C$29)+3</f>
        <v>4</v>
      </c>
      <c r="D1465" s="73"/>
      <c r="E1465" s="70"/>
      <c r="F1465" s="70" t="str">
        <f>SUBSTITUTE(F1461,",4)",",8)")</f>
        <v>C(U2,21,8)</v>
      </c>
      <c r="G1465" s="73"/>
      <c r="H1465" s="76"/>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25">
      <c r="A1466" s="45"/>
      <c r="B1466" s="54"/>
      <c r="C1466" s="47">
        <f>INT($C$29)+3</f>
        <v>4</v>
      </c>
      <c r="D1466" s="73"/>
      <c r="E1466" s="70"/>
      <c r="F1466" s="70" t="str">
        <f>SUBSTITUTE(F1462,",5)",",9)")</f>
        <v>C(U2,21,9)</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INT($C$29)+3</f>
        <v>4</v>
      </c>
      <c r="D1467" s="73"/>
      <c r="E1467" s="70"/>
      <c r="F1467" s="70" t="str">
        <f>SUBSTITUTE(F1463,",6)",",10)")</f>
        <v>C(U2,21,10)</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INT($C$29)+3</f>
        <v>4</v>
      </c>
      <c r="D1468" s="73"/>
      <c r="E1468" s="70"/>
      <c r="F1468" s="70" t="str">
        <f>SUBSTITUTE(F1464,",7)",",11)")</f>
        <v>C(U2,21,11)</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INT($C$29)+3</f>
        <v>4</v>
      </c>
      <c r="D1469" s="73"/>
      <c r="E1469" s="70"/>
      <c r="F1469" s="70" t="s">
        <v>2089</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25">
      <c r="A1470" s="45"/>
      <c r="B1470" s="54"/>
      <c r="C1470" s="47">
        <f>INT($C$29)+2</f>
        <v>3</v>
      </c>
      <c r="D1470" s="73"/>
      <c r="E1470" s="70"/>
      <c r="F1470" s="70" t="s">
        <v>2090</v>
      </c>
      <c r="G1470" s="73"/>
      <c r="H1470" s="76" t="s">
        <v>2776</v>
      </c>
      <c r="I1470" s="76"/>
      <c r="J1470" s="76"/>
      <c r="K1470" s="76"/>
      <c r="L1470" s="76"/>
      <c r="M1470" s="76"/>
      <c r="N1470" s="76"/>
      <c r="O1470" s="76"/>
      <c r="P1470" s="76"/>
      <c r="Q1470" s="76"/>
      <c r="R1470" s="76"/>
      <c r="S1470" s="76"/>
      <c r="T1470" s="76"/>
      <c r="U1470" s="97">
        <v>-8.4959000000000007</v>
      </c>
      <c r="V1470" s="261">
        <f t="shared" ref="V1470:AB1471" si="200">U1470</f>
        <v>-8.4959000000000007</v>
      </c>
      <c r="W1470" s="261">
        <f t="shared" si="200"/>
        <v>-8.4959000000000007</v>
      </c>
      <c r="X1470" s="261">
        <f t="shared" si="200"/>
        <v>-8.4959000000000007</v>
      </c>
      <c r="Y1470" s="261">
        <f t="shared" si="200"/>
        <v>-8.4959000000000007</v>
      </c>
      <c r="Z1470" s="261">
        <f t="shared" si="200"/>
        <v>-8.4959000000000007</v>
      </c>
      <c r="AA1470" s="261">
        <f t="shared" si="200"/>
        <v>-8.4959000000000007</v>
      </c>
      <c r="AB1470" s="261">
        <f t="shared" si="200"/>
        <v>-8.4959000000000007</v>
      </c>
      <c r="AC1470" s="76"/>
      <c r="AD1470" s="97" t="s">
        <v>2777</v>
      </c>
      <c r="AE1470" s="76"/>
      <c r="AF1470" s="97">
        <v>1</v>
      </c>
      <c r="AG1470" s="97">
        <v>1</v>
      </c>
      <c r="AH1470" s="73"/>
      <c r="AI1470" s="57"/>
      <c r="AJ1470" s="45"/>
      <c r="AK1470" s="45"/>
      <c r="AL1470" s="45"/>
    </row>
    <row r="1471" spans="1:38" hidden="1" outlineLevel="2" x14ac:dyDescent="0.25">
      <c r="A1471" s="45"/>
      <c r="B1471" s="54"/>
      <c r="C1471" s="47">
        <f>INT($C$29)+2</f>
        <v>3</v>
      </c>
      <c r="D1471" s="73"/>
      <c r="E1471" s="70"/>
      <c r="F1471" s="70" t="s">
        <v>2091</v>
      </c>
      <c r="G1471" s="73"/>
      <c r="H1471" s="76" t="s">
        <v>2509</v>
      </c>
      <c r="I1471" s="76"/>
      <c r="J1471" s="76"/>
      <c r="K1471" s="76"/>
      <c r="L1471" s="76"/>
      <c r="M1471" s="76"/>
      <c r="N1471" s="76"/>
      <c r="O1471" s="76"/>
      <c r="P1471" s="76"/>
      <c r="Q1471" s="76"/>
      <c r="R1471" s="76"/>
      <c r="S1471" s="76"/>
      <c r="T1471" s="76"/>
      <c r="U1471" s="97">
        <v>1.38185</v>
      </c>
      <c r="V1471" s="261">
        <f t="shared" si="200"/>
        <v>1.38185</v>
      </c>
      <c r="W1471" s="261">
        <f t="shared" si="200"/>
        <v>1.38185</v>
      </c>
      <c r="X1471" s="261">
        <f t="shared" si="200"/>
        <v>1.38185</v>
      </c>
      <c r="Y1471" s="261">
        <f t="shared" si="200"/>
        <v>1.38185</v>
      </c>
      <c r="Z1471" s="261">
        <f t="shared" si="200"/>
        <v>1.38185</v>
      </c>
      <c r="AA1471" s="261">
        <f t="shared" si="200"/>
        <v>1.38185</v>
      </c>
      <c r="AB1471" s="261">
        <f t="shared" si="200"/>
        <v>1.38185</v>
      </c>
      <c r="AC1471" s="76"/>
      <c r="AD1471" s="76"/>
      <c r="AE1471" s="76"/>
      <c r="AF1471" s="97">
        <v>1</v>
      </c>
      <c r="AG1471" s="97">
        <v>1</v>
      </c>
      <c r="AH1471" s="73"/>
      <c r="AI1471" s="57"/>
      <c r="AJ1471" s="45"/>
      <c r="AK1471" s="45"/>
      <c r="AL1471" s="45"/>
    </row>
    <row r="1472" spans="1:38" hidden="1" outlineLevel="3" x14ac:dyDescent="0.25">
      <c r="A1472" s="45"/>
      <c r="B1472" s="54"/>
      <c r="C1472" s="47">
        <f t="shared" ref="C1472:C1481" si="201">INT($C$29)+3</f>
        <v>4</v>
      </c>
      <c r="D1472" s="73"/>
      <c r="E1472" s="70"/>
      <c r="F1472" s="70" t="s">
        <v>2092</v>
      </c>
      <c r="G1472" s="73"/>
      <c r="H1472" s="377" t="s">
        <v>2516</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25">
      <c r="A1473" s="45"/>
      <c r="B1473" s="54"/>
      <c r="C1473" s="47">
        <f t="shared" si="201"/>
        <v>4</v>
      </c>
      <c r="D1473" s="73"/>
      <c r="E1473" s="70"/>
      <c r="F1473" s="70" t="s">
        <v>2093</v>
      </c>
      <c r="G1473" s="73"/>
      <c r="H1473" s="377" t="s">
        <v>2517</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25">
      <c r="A1474" s="45"/>
      <c r="B1474" s="54"/>
      <c r="C1474" s="47">
        <f t="shared" si="201"/>
        <v>4</v>
      </c>
      <c r="D1474" s="73"/>
      <c r="E1474" s="70"/>
      <c r="F1474" s="70" t="s">
        <v>2094</v>
      </c>
      <c r="G1474" s="73"/>
      <c r="H1474" s="377" t="s">
        <v>2518</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25">
      <c r="A1475" s="45"/>
      <c r="B1475" s="54"/>
      <c r="C1475" s="47">
        <f t="shared" si="201"/>
        <v>4</v>
      </c>
      <c r="D1475" s="73"/>
      <c r="E1475" s="70"/>
      <c r="F1475" s="70" t="s">
        <v>2418</v>
      </c>
      <c r="G1475" s="73"/>
      <c r="H1475" s="377" t="s">
        <v>2519</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2419</v>
      </c>
      <c r="G1476" s="73"/>
      <c r="H1476" s="377" t="s">
        <v>2520</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
        <v>2420</v>
      </c>
      <c r="G1477" s="73"/>
      <c r="H1477" s="377" t="s">
        <v>2521</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tr">
        <f>SUBSTITUTE(F1474,",4)",",8)")</f>
        <v>C(U2,22,8)</v>
      </c>
      <c r="G1478" s="73"/>
      <c r="H1478" s="76" t="s">
        <v>2758</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tr">
        <f>SUBSTITUTE(F1475,",5)",",9)")</f>
        <v>C(U2,22,9)</v>
      </c>
      <c r="G1479" s="73"/>
      <c r="H1479" s="76" t="s">
        <v>2759</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SUBSTITUTE(F1476,",6)",",10)")</f>
        <v>C(U2,22,10)</v>
      </c>
      <c r="G1480" s="73"/>
      <c r="H1480" s="76" t="s">
        <v>2760</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1"/>
        <v>4</v>
      </c>
      <c r="D1481" s="73"/>
      <c r="E1481" s="70"/>
      <c r="F1481" s="70" t="str">
        <f>SUBSTITUTE(F1477,",7)",",11)")</f>
        <v>C(U2,22,11)</v>
      </c>
      <c r="G1481" s="73"/>
      <c r="H1481" s="76" t="s">
        <v>2761</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25">
      <c r="A1482" s="45"/>
      <c r="B1482" s="54"/>
      <c r="C1482" s="47">
        <f>INT($C$29)+2</f>
        <v>3</v>
      </c>
      <c r="D1482" s="73"/>
      <c r="E1482" s="70"/>
      <c r="F1482" s="70" t="s">
        <v>2095</v>
      </c>
      <c r="G1482" s="73"/>
      <c r="H1482" s="76" t="s">
        <v>2668</v>
      </c>
      <c r="I1482" s="76"/>
      <c r="J1482" s="76"/>
      <c r="K1482" s="76"/>
      <c r="L1482" s="76"/>
      <c r="M1482" s="76"/>
      <c r="N1482" s="76"/>
      <c r="O1482" s="76"/>
      <c r="P1482" s="76"/>
      <c r="Q1482" s="76"/>
      <c r="R1482" s="76"/>
      <c r="S1482" s="76"/>
      <c r="T1482" s="76"/>
      <c r="U1482" s="97">
        <v>7.50061</v>
      </c>
      <c r="V1482" s="261">
        <f t="shared" ref="V1482:AB1482" si="202">U1482</f>
        <v>7.50061</v>
      </c>
      <c r="W1482" s="261">
        <f t="shared" si="202"/>
        <v>7.50061</v>
      </c>
      <c r="X1482" s="261">
        <f t="shared" si="202"/>
        <v>7.50061</v>
      </c>
      <c r="Y1482" s="261">
        <f t="shared" si="202"/>
        <v>7.50061</v>
      </c>
      <c r="Z1482" s="261">
        <f t="shared" si="202"/>
        <v>7.50061</v>
      </c>
      <c r="AA1482" s="261">
        <f t="shared" si="202"/>
        <v>7.50061</v>
      </c>
      <c r="AB1482" s="261">
        <f t="shared" si="202"/>
        <v>7.50061</v>
      </c>
      <c r="AC1482" s="76"/>
      <c r="AD1482" s="97"/>
      <c r="AE1482" s="76"/>
      <c r="AF1482" s="97">
        <v>1</v>
      </c>
      <c r="AG1482" s="97">
        <v>1</v>
      </c>
      <c r="AH1482" s="73"/>
      <c r="AI1482" s="57"/>
      <c r="AJ1482" s="45"/>
      <c r="AK1482" s="45"/>
      <c r="AL1482" s="45"/>
    </row>
    <row r="1483" spans="1:38" hidden="1" outlineLevel="2" x14ac:dyDescent="0.25">
      <c r="A1483" s="45"/>
      <c r="B1483" s="54"/>
      <c r="C1483" s="47">
        <f>INT($C$29)+2</f>
        <v>3</v>
      </c>
      <c r="D1483" s="73"/>
      <c r="E1483" s="70"/>
      <c r="F1483" s="70" t="s">
        <v>2421</v>
      </c>
      <c r="G1483" s="73"/>
      <c r="H1483" s="76" t="s">
        <v>2779</v>
      </c>
      <c r="I1483" s="76"/>
      <c r="J1483" s="76"/>
      <c r="K1483" s="76"/>
      <c r="L1483" s="76"/>
      <c r="M1483" s="76"/>
      <c r="N1483" s="76"/>
      <c r="O1483" s="76"/>
      <c r="P1483" s="76"/>
      <c r="Q1483" s="76"/>
      <c r="R1483" s="76"/>
      <c r="S1483" s="76"/>
      <c r="T1483" s="76"/>
      <c r="U1483" s="97">
        <f>Y1483</f>
        <v>-4.5568499999999998</v>
      </c>
      <c r="V1483" s="255">
        <f t="shared" ref="V1483:W1485" si="203">U1483</f>
        <v>-4.5568499999999998</v>
      </c>
      <c r="W1483" s="255">
        <f t="shared" si="203"/>
        <v>-4.5568499999999998</v>
      </c>
      <c r="X1483" s="255">
        <f>Y1483</f>
        <v>-4.5568499999999998</v>
      </c>
      <c r="Y1483" s="97">
        <f>-(4.55685)</f>
        <v>-4.5568499999999998</v>
      </c>
      <c r="Z1483" s="255">
        <f t="shared" ref="Z1483:AB1485" si="204">Y1483</f>
        <v>-4.5568499999999998</v>
      </c>
      <c r="AA1483" s="255">
        <f t="shared" si="204"/>
        <v>-4.5568499999999998</v>
      </c>
      <c r="AB1483" s="255">
        <f t="shared" si="204"/>
        <v>-4.5568499999999998</v>
      </c>
      <c r="AC1483" s="76"/>
      <c r="AD1483" s="97" t="s">
        <v>2778</v>
      </c>
      <c r="AE1483" s="76"/>
      <c r="AF1483" s="76">
        <v>1</v>
      </c>
      <c r="AG1483" s="76">
        <v>1</v>
      </c>
      <c r="AH1483" s="73"/>
      <c r="AI1483" s="57"/>
      <c r="AJ1483" s="45"/>
      <c r="AK1483" s="45"/>
      <c r="AL1483" s="45"/>
    </row>
    <row r="1484" spans="1:38" hidden="1" outlineLevel="2" x14ac:dyDescent="0.25">
      <c r="A1484" s="45"/>
      <c r="B1484" s="54"/>
      <c r="C1484" s="47">
        <f>INT($C$29)+2</f>
        <v>3</v>
      </c>
      <c r="D1484" s="73"/>
      <c r="E1484" s="70"/>
      <c r="F1484" s="70" t="s">
        <v>2422</v>
      </c>
      <c r="G1484" s="73"/>
      <c r="H1484" s="76" t="s">
        <v>2509</v>
      </c>
      <c r="I1484" s="76"/>
      <c r="J1484" s="76"/>
      <c r="K1484" s="76"/>
      <c r="L1484" s="76"/>
      <c r="M1484" s="76"/>
      <c r="N1484" s="76"/>
      <c r="O1484" s="76"/>
      <c r="P1484" s="76"/>
      <c r="Q1484" s="76"/>
      <c r="R1484" s="76"/>
      <c r="S1484" s="76"/>
      <c r="T1484" s="76"/>
      <c r="U1484" s="97">
        <f>Y1484</f>
        <v>0.69092500000000001</v>
      </c>
      <c r="V1484" s="255">
        <f t="shared" si="203"/>
        <v>0.69092500000000001</v>
      </c>
      <c r="W1484" s="255">
        <f t="shared" si="203"/>
        <v>0.69092500000000001</v>
      </c>
      <c r="X1484" s="255">
        <f>Y1484</f>
        <v>0.69092500000000001</v>
      </c>
      <c r="Y1484" s="97">
        <f>-(-0.690925)</f>
        <v>0.69092500000000001</v>
      </c>
      <c r="Z1484" s="255">
        <f t="shared" si="204"/>
        <v>0.69092500000000001</v>
      </c>
      <c r="AA1484" s="255">
        <f t="shared" si="204"/>
        <v>0.69092500000000001</v>
      </c>
      <c r="AB1484" s="255">
        <f t="shared" si="204"/>
        <v>0.69092500000000001</v>
      </c>
      <c r="AC1484" s="76"/>
      <c r="AD1484" s="76"/>
      <c r="AE1484" s="76"/>
      <c r="AF1484" s="76">
        <v>1</v>
      </c>
      <c r="AG1484" s="76">
        <v>1</v>
      </c>
      <c r="AH1484" s="73"/>
      <c r="AI1484" s="57"/>
      <c r="AJ1484" s="45"/>
      <c r="AK1484" s="45"/>
      <c r="AL1484" s="45"/>
    </row>
    <row r="1485" spans="1:38" hidden="1" outlineLevel="2" x14ac:dyDescent="0.25">
      <c r="A1485" s="45"/>
      <c r="B1485" s="54"/>
      <c r="C1485" s="47">
        <f t="shared" ref="C1485:C1494" si="205">INT($C$29)+3</f>
        <v>4</v>
      </c>
      <c r="D1485" s="73"/>
      <c r="E1485" s="70"/>
      <c r="F1485" s="70" t="s">
        <v>2423</v>
      </c>
      <c r="G1485" s="73"/>
      <c r="H1485" s="378" t="s">
        <v>2780</v>
      </c>
      <c r="I1485" s="76"/>
      <c r="J1485" s="76"/>
      <c r="K1485" s="76"/>
      <c r="L1485" s="76"/>
      <c r="M1485" s="76"/>
      <c r="N1485" s="76"/>
      <c r="O1485" s="76"/>
      <c r="P1485" s="76"/>
      <c r="Q1485" s="76"/>
      <c r="R1485" s="76"/>
      <c r="S1485" s="76"/>
      <c r="T1485" s="76"/>
      <c r="U1485" s="97">
        <f>Y1485</f>
        <v>-0.15570000000000001</v>
      </c>
      <c r="V1485" s="255">
        <f t="shared" si="203"/>
        <v>-0.15570000000000001</v>
      </c>
      <c r="W1485" s="255">
        <f t="shared" si="203"/>
        <v>-0.15570000000000001</v>
      </c>
      <c r="X1485" s="255">
        <f>Y1485</f>
        <v>-0.15570000000000001</v>
      </c>
      <c r="Y1485" s="97">
        <f>-(0.1557)</f>
        <v>-0.15570000000000001</v>
      </c>
      <c r="Z1485" s="255">
        <f t="shared" si="204"/>
        <v>-0.15570000000000001</v>
      </c>
      <c r="AA1485" s="255">
        <f t="shared" si="204"/>
        <v>-0.15570000000000001</v>
      </c>
      <c r="AB1485" s="255">
        <f t="shared" si="204"/>
        <v>-0.15570000000000001</v>
      </c>
      <c r="AC1485" s="76"/>
      <c r="AD1485" s="97"/>
      <c r="AE1485" s="76"/>
      <c r="AF1485" s="97">
        <v>1</v>
      </c>
      <c r="AG1485" s="97">
        <v>1</v>
      </c>
      <c r="AH1485" s="73"/>
      <c r="AI1485" s="57"/>
      <c r="AJ1485" s="45"/>
      <c r="AK1485" s="45"/>
      <c r="AL1485" s="45"/>
    </row>
    <row r="1486" spans="1:38" hidden="1" outlineLevel="3" collapsed="1" x14ac:dyDescent="0.25">
      <c r="A1486" s="45"/>
      <c r="B1486" s="54"/>
      <c r="C1486" s="47">
        <f t="shared" si="205"/>
        <v>4</v>
      </c>
      <c r="D1486" s="73"/>
      <c r="E1486" s="70"/>
      <c r="F1486" s="70" t="s">
        <v>2424</v>
      </c>
      <c r="G1486" s="73"/>
      <c r="H1486" s="378" t="s">
        <v>2781</v>
      </c>
      <c r="I1486" s="7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v>1</v>
      </c>
      <c r="AG1486" s="76">
        <v>1</v>
      </c>
      <c r="AH1486" s="73"/>
      <c r="AI1486" s="57"/>
      <c r="AJ1486" s="45"/>
      <c r="AK1486" s="45"/>
      <c r="AL1486" s="45"/>
    </row>
    <row r="1487" spans="1:38" hidden="1" outlineLevel="3" x14ac:dyDescent="0.25">
      <c r="A1487" s="45"/>
      <c r="B1487" s="54"/>
      <c r="C1487" s="47">
        <f t="shared" si="205"/>
        <v>4</v>
      </c>
      <c r="D1487" s="73"/>
      <c r="E1487" s="70"/>
      <c r="F1487" s="70" t="s">
        <v>2425</v>
      </c>
      <c r="G1487" s="73"/>
      <c r="H1487" s="377" t="s">
        <v>2518</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25">
      <c r="A1488" s="45"/>
      <c r="B1488" s="54"/>
      <c r="C1488" s="47">
        <f t="shared" si="205"/>
        <v>4</v>
      </c>
      <c r="D1488" s="73"/>
      <c r="E1488" s="70"/>
      <c r="F1488" s="70" t="s">
        <v>2426</v>
      </c>
      <c r="G1488" s="73"/>
      <c r="H1488" s="377" t="s">
        <v>2519</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25">
      <c r="A1489" s="45"/>
      <c r="B1489" s="54"/>
      <c r="C1489" s="47">
        <f t="shared" si="205"/>
        <v>4</v>
      </c>
      <c r="D1489" s="73"/>
      <c r="E1489" s="70"/>
      <c r="F1489" s="70" t="s">
        <v>2427</v>
      </c>
      <c r="G1489" s="73"/>
      <c r="H1489" s="377" t="s">
        <v>2520</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25">
      <c r="A1490" s="45"/>
      <c r="B1490" s="54"/>
      <c r="C1490" s="47">
        <f t="shared" si="205"/>
        <v>4</v>
      </c>
      <c r="D1490" s="73"/>
      <c r="E1490" s="70"/>
      <c r="F1490" s="70" t="s">
        <v>2428</v>
      </c>
      <c r="G1490" s="73"/>
      <c r="H1490" s="377" t="s">
        <v>2521</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25">
      <c r="A1491" s="45"/>
      <c r="B1491" s="54"/>
      <c r="C1491" s="47">
        <f t="shared" si="205"/>
        <v>4</v>
      </c>
      <c r="D1491" s="73"/>
      <c r="E1491" s="70"/>
      <c r="F1491" s="70" t="str">
        <f>SUBSTITUTE(F1487,",4)",",8)")</f>
        <v>C(U2,23,8)</v>
      </c>
      <c r="G1491" s="73"/>
      <c r="H1491" s="377" t="s">
        <v>2783</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25">
      <c r="A1492" s="45"/>
      <c r="B1492" s="54"/>
      <c r="C1492" s="47">
        <f t="shared" si="205"/>
        <v>4</v>
      </c>
      <c r="D1492" s="73"/>
      <c r="E1492" s="70"/>
      <c r="F1492" s="70" t="str">
        <f>SUBSTITUTE(F1488,",5)",",9)")</f>
        <v>C(U2,23,9)</v>
      </c>
      <c r="G1492" s="73"/>
      <c r="H1492" s="377" t="s">
        <v>2784</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3" x14ac:dyDescent="0.25">
      <c r="A1493" s="45"/>
      <c r="B1493" s="54"/>
      <c r="C1493" s="47">
        <f t="shared" si="205"/>
        <v>4</v>
      </c>
      <c r="D1493" s="73"/>
      <c r="E1493" s="70"/>
      <c r="F1493" s="70" t="str">
        <f>SUBSTITUTE(F1489,",6)",",10)")</f>
        <v>C(U2,23,10)</v>
      </c>
      <c r="G1493" s="73"/>
      <c r="H1493" s="377" t="s">
        <v>2785</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5"/>
        <v>4</v>
      </c>
      <c r="D1494" s="73"/>
      <c r="E1494" s="70"/>
      <c r="F1494" s="70" t="str">
        <f>SUBSTITUTE(F1490,",7)",",11)")</f>
        <v>C(U2,23,11)</v>
      </c>
      <c r="G1494" s="73"/>
      <c r="H1494" s="378" t="s">
        <v>2836</v>
      </c>
      <c r="I1494" s="96"/>
      <c r="J1494" s="76"/>
      <c r="K1494" s="76"/>
      <c r="L1494" s="76"/>
      <c r="M1494" s="76"/>
      <c r="N1494" s="76"/>
      <c r="O1494" s="76"/>
      <c r="P1494" s="76"/>
      <c r="Q1494" s="76"/>
      <c r="R1494" s="76"/>
      <c r="S1494" s="76"/>
      <c r="T1494" s="76"/>
      <c r="U1494" s="337">
        <f t="shared" ref="U1494:AB1494" si="206">-U$1483/(2*U$1484)</f>
        <v>3.2976444621340955</v>
      </c>
      <c r="V1494" s="337">
        <f t="shared" si="206"/>
        <v>3.2976444621340955</v>
      </c>
      <c r="W1494" s="337">
        <f t="shared" si="206"/>
        <v>3.2976444621340955</v>
      </c>
      <c r="X1494" s="337">
        <f t="shared" si="206"/>
        <v>3.2976444621340955</v>
      </c>
      <c r="Y1494" s="337">
        <f t="shared" si="206"/>
        <v>3.2976444621340955</v>
      </c>
      <c r="Z1494" s="337">
        <f t="shared" si="206"/>
        <v>3.2976444621340955</v>
      </c>
      <c r="AA1494" s="337">
        <f t="shared" si="206"/>
        <v>3.2976444621340955</v>
      </c>
      <c r="AB1494" s="337">
        <f t="shared" si="206"/>
        <v>3.2976444621340955</v>
      </c>
      <c r="AC1494" s="76"/>
      <c r="AD1494" s="76"/>
      <c r="AE1494" s="76"/>
      <c r="AF1494" s="76">
        <v>1</v>
      </c>
      <c r="AG1494" s="76">
        <v>1</v>
      </c>
      <c r="AH1494" s="73"/>
      <c r="AI1494" s="57"/>
      <c r="AJ1494" s="45"/>
      <c r="AK1494" s="45"/>
      <c r="AL1494" s="45"/>
    </row>
    <row r="1495" spans="1:38" hidden="1" outlineLevel="2" x14ac:dyDescent="0.25">
      <c r="A1495" s="45"/>
      <c r="B1495" s="54"/>
      <c r="C1495" s="47">
        <f>INT($C$29)+2</f>
        <v>3</v>
      </c>
      <c r="D1495" s="73"/>
      <c r="E1495" s="70"/>
      <c r="F1495" s="70" t="s">
        <v>2429</v>
      </c>
      <c r="G1495" s="73"/>
      <c r="H1495" s="76" t="s">
        <v>2782</v>
      </c>
      <c r="I1495" s="76"/>
      <c r="J1495" s="76"/>
      <c r="K1495" s="76"/>
      <c r="L1495" s="76"/>
      <c r="M1495" s="76"/>
      <c r="N1495" s="76"/>
      <c r="O1495" s="76"/>
      <c r="P1495" s="76"/>
      <c r="Q1495" s="76"/>
      <c r="R1495" s="76"/>
      <c r="S1495" s="76"/>
      <c r="T1495" s="76"/>
      <c r="U1495" s="97">
        <f>Y1495-(1.61859)</f>
        <v>2.0276899999999998</v>
      </c>
      <c r="V1495" s="255">
        <f>U1495</f>
        <v>2.0276899999999998</v>
      </c>
      <c r="W1495" s="255">
        <f>V1495</f>
        <v>2.0276899999999998</v>
      </c>
      <c r="X1495" s="255">
        <f t="shared" ref="X1495:X1500" si="207">Y1495</f>
        <v>3.64628</v>
      </c>
      <c r="Y1495" s="97">
        <f>-(-3.64628)</f>
        <v>3.64628</v>
      </c>
      <c r="Z1495" s="255">
        <f t="shared" ref="Z1495:AB1500" si="208">Y1495</f>
        <v>3.64628</v>
      </c>
      <c r="AA1495" s="255">
        <f t="shared" si="208"/>
        <v>3.64628</v>
      </c>
      <c r="AB1495" s="255">
        <f t="shared" si="208"/>
        <v>3.64628</v>
      </c>
      <c r="AC1495" s="76"/>
      <c r="AD1495" s="97"/>
      <c r="AE1495" s="76"/>
      <c r="AF1495" s="97">
        <v>1</v>
      </c>
      <c r="AG1495" s="97">
        <v>1</v>
      </c>
      <c r="AH1495" s="73"/>
      <c r="AI1495" s="57"/>
      <c r="AJ1495" s="45"/>
      <c r="AK1495" s="45"/>
      <c r="AL1495" s="45"/>
    </row>
    <row r="1496" spans="1:38" hidden="1" outlineLevel="2" x14ac:dyDescent="0.25">
      <c r="A1496" s="45"/>
      <c r="B1496" s="54"/>
      <c r="C1496" s="47">
        <f>INT($C$29)+2</f>
        <v>3</v>
      </c>
      <c r="D1496" s="73"/>
      <c r="E1496" s="70"/>
      <c r="F1496" s="70" t="s">
        <v>2430</v>
      </c>
      <c r="G1496" s="73"/>
      <c r="H1496" s="76" t="s">
        <v>2496</v>
      </c>
      <c r="I1496" s="76"/>
      <c r="J1496" s="76"/>
      <c r="K1496" s="76"/>
      <c r="L1496" s="76"/>
      <c r="M1496" s="76"/>
      <c r="N1496" s="76"/>
      <c r="O1496" s="76"/>
      <c r="P1496" s="76"/>
      <c r="Q1496" s="76"/>
      <c r="R1496" s="76"/>
      <c r="S1496" s="76"/>
      <c r="T1496" s="76"/>
      <c r="U1496" s="97">
        <v>-0.43659999999999999</v>
      </c>
      <c r="V1496" s="255">
        <f t="shared" ref="V1496:W1500" si="209">U1496</f>
        <v>-0.43659999999999999</v>
      </c>
      <c r="W1496" s="255">
        <f t="shared" si="209"/>
        <v>-0.43659999999999999</v>
      </c>
      <c r="X1496" s="255">
        <f t="shared" si="207"/>
        <v>-0.54688000000000003</v>
      </c>
      <c r="Y1496" s="97">
        <v>-0.54688000000000003</v>
      </c>
      <c r="Z1496" s="255">
        <f t="shared" si="208"/>
        <v>-0.54688000000000003</v>
      </c>
      <c r="AA1496" s="255">
        <f t="shared" si="208"/>
        <v>-0.54688000000000003</v>
      </c>
      <c r="AB1496" s="255">
        <f t="shared" si="208"/>
        <v>-0.54688000000000003</v>
      </c>
      <c r="AC1496" s="76"/>
      <c r="AD1496" s="97" t="s">
        <v>2595</v>
      </c>
      <c r="AE1496" s="76"/>
      <c r="AF1496" s="97">
        <v>1</v>
      </c>
      <c r="AG1496" s="97">
        <v>1</v>
      </c>
      <c r="AH1496" s="73"/>
      <c r="AI1496" s="57"/>
      <c r="AJ1496" s="45"/>
      <c r="AK1496" s="45"/>
      <c r="AL1496" s="45"/>
    </row>
    <row r="1497" spans="1:38" hidden="1" outlineLevel="2" x14ac:dyDescent="0.25">
      <c r="A1497" s="45"/>
      <c r="B1497" s="54"/>
      <c r="C1497" s="47">
        <f>INT($C$29)+2</f>
        <v>3</v>
      </c>
      <c r="D1497" s="73"/>
      <c r="E1497" s="70"/>
      <c r="F1497" s="70" t="s">
        <v>2431</v>
      </c>
      <c r="G1497" s="73"/>
      <c r="H1497" s="76" t="s">
        <v>2510</v>
      </c>
      <c r="I1497" s="76"/>
      <c r="J1497" s="76"/>
      <c r="K1497" s="76"/>
      <c r="L1497" s="76"/>
      <c r="M1497" s="76"/>
      <c r="N1497" s="76"/>
      <c r="O1497" s="76"/>
      <c r="P1497" s="76"/>
      <c r="Q1497" s="76"/>
      <c r="R1497" s="76"/>
      <c r="S1497" s="76"/>
      <c r="T1497" s="76"/>
      <c r="U1497" s="97">
        <v>3.7200000000000002E-3</v>
      </c>
      <c r="V1497" s="255">
        <f t="shared" si="209"/>
        <v>3.7200000000000002E-3</v>
      </c>
      <c r="W1497" s="255">
        <f t="shared" si="209"/>
        <v>3.7200000000000002E-3</v>
      </c>
      <c r="X1497" s="255">
        <f t="shared" si="207"/>
        <v>5.4739999999999997E-3</v>
      </c>
      <c r="Y1497" s="97">
        <v>5.4739999999999997E-3</v>
      </c>
      <c r="Z1497" s="255">
        <f t="shared" si="208"/>
        <v>5.4739999999999997E-3</v>
      </c>
      <c r="AA1497" s="255">
        <f t="shared" si="208"/>
        <v>5.4739999999999997E-3</v>
      </c>
      <c r="AB1497" s="255">
        <f t="shared" si="208"/>
        <v>5.4739999999999997E-3</v>
      </c>
      <c r="AC1497" s="76"/>
      <c r="AD1497" s="76"/>
      <c r="AE1497" s="76"/>
      <c r="AF1497" s="97">
        <v>1</v>
      </c>
      <c r="AG1497" s="97">
        <v>1</v>
      </c>
      <c r="AH1497" s="73"/>
      <c r="AI1497" s="57"/>
      <c r="AJ1497" s="45"/>
      <c r="AK1497" s="45"/>
      <c r="AL1497" s="45"/>
    </row>
    <row r="1498" spans="1:38" hidden="1" outlineLevel="2" x14ac:dyDescent="0.25">
      <c r="A1498" s="45"/>
      <c r="B1498" s="54"/>
      <c r="C1498" s="47">
        <f t="shared" ref="C1498:C1507" si="210">INT($C$29)+3</f>
        <v>4</v>
      </c>
      <c r="D1498" s="73"/>
      <c r="E1498" s="70"/>
      <c r="F1498" s="70" t="s">
        <v>2432</v>
      </c>
      <c r="G1498" s="73"/>
      <c r="H1498" s="378" t="s">
        <v>2828</v>
      </c>
      <c r="I1498" s="76"/>
      <c r="J1498" s="76"/>
      <c r="K1498" s="76"/>
      <c r="L1498" s="76"/>
      <c r="M1498" s="76"/>
      <c r="N1498" s="76"/>
      <c r="O1498" s="76"/>
      <c r="P1498" s="76"/>
      <c r="Q1498" s="76"/>
      <c r="R1498" s="76"/>
      <c r="S1498" s="76"/>
      <c r="T1498" s="76"/>
      <c r="U1498" s="97">
        <v>-5.1499999999999997E-2</v>
      </c>
      <c r="V1498" s="255">
        <f t="shared" si="209"/>
        <v>-5.1499999999999997E-2</v>
      </c>
      <c r="W1498" s="255">
        <f t="shared" si="209"/>
        <v>-5.1499999999999997E-2</v>
      </c>
      <c r="X1498" s="255">
        <f t="shared" si="207"/>
        <v>-2.75E-2</v>
      </c>
      <c r="Y1498" s="97">
        <v>-2.75E-2</v>
      </c>
      <c r="Z1498" s="255">
        <f t="shared" si="208"/>
        <v>-2.75E-2</v>
      </c>
      <c r="AA1498" s="255">
        <f t="shared" si="208"/>
        <v>-2.75E-2</v>
      </c>
      <c r="AB1498" s="255">
        <f t="shared" si="208"/>
        <v>-2.75E-2</v>
      </c>
      <c r="AC1498" s="76"/>
      <c r="AD1498" s="76"/>
      <c r="AE1498" s="76"/>
      <c r="AF1498" s="97">
        <v>1</v>
      </c>
      <c r="AG1498" s="97">
        <v>1</v>
      </c>
      <c r="AH1498" s="73"/>
      <c r="AI1498" s="57"/>
      <c r="AJ1498" s="45"/>
      <c r="AK1498" s="45"/>
      <c r="AL1498" s="45"/>
    </row>
    <row r="1499" spans="1:38" hidden="1" outlineLevel="2" x14ac:dyDescent="0.25">
      <c r="A1499" s="45"/>
      <c r="B1499" s="54"/>
      <c r="C1499" s="47">
        <f t="shared" si="210"/>
        <v>4</v>
      </c>
      <c r="D1499" s="73"/>
      <c r="E1499" s="70"/>
      <c r="F1499" s="70" t="s">
        <v>2433</v>
      </c>
      <c r="G1499" s="73"/>
      <c r="H1499" s="378" t="s">
        <v>2829</v>
      </c>
      <c r="I1499" s="76"/>
      <c r="J1499" s="76"/>
      <c r="K1499" s="76"/>
      <c r="L1499" s="76"/>
      <c r="M1499" s="76"/>
      <c r="N1499" s="76"/>
      <c r="O1499" s="76"/>
      <c r="P1499" s="76"/>
      <c r="Q1499" s="76"/>
      <c r="R1499" s="76"/>
      <c r="S1499" s="76"/>
      <c r="T1499" s="76"/>
      <c r="U1499" s="97">
        <f>-U1498/(2*9.5*30.4)</f>
        <v>8.916204986149583E-5</v>
      </c>
      <c r="V1499" s="255">
        <f t="shared" si="209"/>
        <v>8.916204986149583E-5</v>
      </c>
      <c r="W1499" s="255">
        <f t="shared" si="209"/>
        <v>8.916204986149583E-5</v>
      </c>
      <c r="X1499" s="255">
        <f t="shared" si="207"/>
        <v>4.7610803324099718E-5</v>
      </c>
      <c r="Y1499" s="97">
        <f>-Y1498/(2*9.5*30.4)</f>
        <v>4.7610803324099718E-5</v>
      </c>
      <c r="Z1499" s="255">
        <f t="shared" si="208"/>
        <v>4.7610803324099718E-5</v>
      </c>
      <c r="AA1499" s="255">
        <f t="shared" si="208"/>
        <v>4.7610803324099718E-5</v>
      </c>
      <c r="AB1499" s="255">
        <f t="shared" si="208"/>
        <v>4.7610803324099718E-5</v>
      </c>
      <c r="AC1499" s="76"/>
      <c r="AD1499" s="76"/>
      <c r="AE1499" s="76"/>
      <c r="AF1499" s="76">
        <v>1</v>
      </c>
      <c r="AG1499" s="76">
        <v>1</v>
      </c>
      <c r="AH1499" s="73"/>
      <c r="AI1499" s="57"/>
      <c r="AJ1499" s="45"/>
      <c r="AK1499" s="45"/>
      <c r="AL1499" s="45"/>
    </row>
    <row r="1500" spans="1:38" hidden="1" outlineLevel="2" x14ac:dyDescent="0.25">
      <c r="A1500" s="45"/>
      <c r="B1500" s="54"/>
      <c r="C1500" s="47">
        <f t="shared" si="210"/>
        <v>4</v>
      </c>
      <c r="D1500" s="73"/>
      <c r="E1500" s="70"/>
      <c r="F1500" s="70" t="s">
        <v>2434</v>
      </c>
      <c r="G1500" s="73"/>
      <c r="H1500" s="378" t="s">
        <v>2830</v>
      </c>
      <c r="I1500" s="76"/>
      <c r="J1500" s="76"/>
      <c r="K1500" s="76"/>
      <c r="L1500" s="76"/>
      <c r="M1500" s="76"/>
      <c r="N1500" s="76"/>
      <c r="O1500" s="76"/>
      <c r="P1500" s="76"/>
      <c r="Q1500" s="76"/>
      <c r="R1500" s="76"/>
      <c r="S1500" s="76"/>
      <c r="T1500" s="76"/>
      <c r="U1500" s="97">
        <v>-4.0000000000000001E-3</v>
      </c>
      <c r="V1500" s="255">
        <f t="shared" si="209"/>
        <v>-4.0000000000000001E-3</v>
      </c>
      <c r="W1500" s="255">
        <f t="shared" si="209"/>
        <v>-4.0000000000000001E-3</v>
      </c>
      <c r="X1500" s="255">
        <f t="shared" si="207"/>
        <v>-4.0000000000000001E-3</v>
      </c>
      <c r="Y1500" s="97">
        <v>-4.0000000000000001E-3</v>
      </c>
      <c r="Z1500" s="255">
        <f t="shared" si="208"/>
        <v>-4.0000000000000001E-3</v>
      </c>
      <c r="AA1500" s="255">
        <f t="shared" si="208"/>
        <v>-4.0000000000000001E-3</v>
      </c>
      <c r="AB1500" s="255">
        <f t="shared" si="208"/>
        <v>-4.0000000000000001E-3</v>
      </c>
      <c r="AC1500" s="76"/>
      <c r="AD1500" s="76"/>
      <c r="AE1500" s="76"/>
      <c r="AF1500" s="97">
        <v>1</v>
      </c>
      <c r="AG1500" s="97">
        <v>1</v>
      </c>
      <c r="AH1500" s="73"/>
      <c r="AI1500" s="57"/>
      <c r="AJ1500" s="45"/>
      <c r="AK1500" s="45"/>
      <c r="AL1500" s="45"/>
    </row>
    <row r="1501" spans="1:38" hidden="1" outlineLevel="3" x14ac:dyDescent="0.25">
      <c r="A1501" s="45"/>
      <c r="B1501" s="54"/>
      <c r="C1501" s="47">
        <f t="shared" si="210"/>
        <v>4</v>
      </c>
      <c r="D1501" s="73"/>
      <c r="E1501" s="70"/>
      <c r="F1501" s="70" t="s">
        <v>2435</v>
      </c>
      <c r="G1501" s="73"/>
      <c r="H1501" s="377" t="s">
        <v>2831</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x14ac:dyDescent="0.25">
      <c r="A1502" s="45"/>
      <c r="B1502" s="54"/>
      <c r="C1502" s="47">
        <f t="shared" si="210"/>
        <v>4</v>
      </c>
      <c r="D1502" s="73"/>
      <c r="E1502" s="70"/>
      <c r="F1502" s="70" t="s">
        <v>2436</v>
      </c>
      <c r="G1502" s="73"/>
      <c r="H1502" s="378" t="s">
        <v>2832</v>
      </c>
      <c r="I1502" s="76"/>
      <c r="J1502" s="76"/>
      <c r="K1502" s="76"/>
      <c r="L1502" s="76"/>
      <c r="M1502" s="76"/>
      <c r="N1502" s="76"/>
      <c r="O1502" s="76"/>
      <c r="P1502" s="76"/>
      <c r="Q1502" s="76"/>
      <c r="R1502" s="76"/>
      <c r="S1502" s="76"/>
      <c r="T1502" s="76"/>
      <c r="U1502" s="97">
        <v>-2.75E-2</v>
      </c>
      <c r="V1502" s="255">
        <f>U1502</f>
        <v>-2.75E-2</v>
      </c>
      <c r="W1502" s="255">
        <f>V1502</f>
        <v>-2.75E-2</v>
      </c>
      <c r="X1502" s="255">
        <f>Y1502</f>
        <v>-2.5499999999999998E-2</v>
      </c>
      <c r="Y1502" s="97">
        <v>-2.5499999999999998E-2</v>
      </c>
      <c r="Z1502" s="255">
        <f>Y1502</f>
        <v>-2.5499999999999998E-2</v>
      </c>
      <c r="AA1502" s="255">
        <f>Z1502</f>
        <v>-2.5499999999999998E-2</v>
      </c>
      <c r="AB1502" s="255">
        <f>AA1502</f>
        <v>-2.5499999999999998E-2</v>
      </c>
      <c r="AC1502" s="76"/>
      <c r="AD1502" s="76"/>
      <c r="AE1502" s="76"/>
      <c r="AF1502" s="97">
        <v>1</v>
      </c>
      <c r="AG1502" s="97">
        <v>1</v>
      </c>
      <c r="AH1502" s="73"/>
      <c r="AI1502" s="57"/>
      <c r="AJ1502" s="45"/>
      <c r="AK1502" s="45"/>
      <c r="AL1502" s="45"/>
    </row>
    <row r="1503" spans="1:38" hidden="1" outlineLevel="3" x14ac:dyDescent="0.25">
      <c r="A1503" s="45"/>
      <c r="B1503" s="54"/>
      <c r="C1503" s="47">
        <f t="shared" si="210"/>
        <v>4</v>
      </c>
      <c r="D1503" s="73"/>
      <c r="E1503" s="70"/>
      <c r="F1503" s="70" t="s">
        <v>2437</v>
      </c>
      <c r="G1503" s="73"/>
      <c r="H1503" s="377" t="s">
        <v>2833</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3" x14ac:dyDescent="0.25">
      <c r="A1504" s="45"/>
      <c r="B1504" s="54"/>
      <c r="C1504" s="47">
        <f t="shared" si="210"/>
        <v>4</v>
      </c>
      <c r="D1504" s="73"/>
      <c r="E1504" s="70"/>
      <c r="F1504" s="70" t="str">
        <f>SUBSTITUTE(F1500,",4)",",8)")</f>
        <v>C(U2,24,8)</v>
      </c>
      <c r="G1504" s="73"/>
      <c r="H1504" s="378" t="s">
        <v>2827</v>
      </c>
      <c r="I1504" s="96"/>
      <c r="J1504" s="76"/>
      <c r="K1504" s="76"/>
      <c r="L1504" s="76"/>
      <c r="M1504" s="76"/>
      <c r="N1504" s="76"/>
      <c r="O1504" s="76"/>
      <c r="P1504" s="76"/>
      <c r="Q1504" s="76"/>
      <c r="R1504" s="76"/>
      <c r="S1504" s="76"/>
      <c r="T1504" s="76"/>
      <c r="U1504" s="76"/>
      <c r="V1504" s="76"/>
      <c r="W1504" s="76"/>
      <c r="X1504" s="76"/>
      <c r="Y1504" s="76"/>
      <c r="Z1504" s="76"/>
      <c r="AA1504" s="76"/>
      <c r="AB1504" s="76"/>
      <c r="AC1504" s="76"/>
      <c r="AD1504" s="76"/>
      <c r="AE1504" s="76"/>
      <c r="AF1504" s="76">
        <v>1</v>
      </c>
      <c r="AG1504" s="76">
        <v>1</v>
      </c>
      <c r="AH1504" s="73"/>
      <c r="AI1504" s="57"/>
      <c r="AJ1504" s="45"/>
      <c r="AK1504" s="45"/>
      <c r="AL1504" s="45"/>
    </row>
    <row r="1505" spans="1:38" hidden="1" outlineLevel="2" x14ac:dyDescent="0.25">
      <c r="A1505" s="45"/>
      <c r="B1505" s="54"/>
      <c r="C1505" s="47">
        <f t="shared" si="210"/>
        <v>4</v>
      </c>
      <c r="D1505" s="73"/>
      <c r="E1505" s="70"/>
      <c r="F1505" s="70" t="str">
        <f>SUBSTITUTE(F1501,",5)",",9)")</f>
        <v>C(U2,24,9)</v>
      </c>
      <c r="G1505" s="73"/>
      <c r="H1505" s="378" t="s">
        <v>2824</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hidden="1" outlineLevel="2" x14ac:dyDescent="0.25">
      <c r="A1506" s="45"/>
      <c r="B1506" s="54"/>
      <c r="C1506" s="47">
        <f t="shared" si="210"/>
        <v>4</v>
      </c>
      <c r="D1506" s="73"/>
      <c r="E1506" s="70"/>
      <c r="F1506" s="70" t="str">
        <f>SUBSTITUTE(F1502,",6)",",10)")</f>
        <v>C(U2,24,10)</v>
      </c>
      <c r="G1506" s="73"/>
      <c r="H1506" s="378" t="s">
        <v>2825</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hidden="1" outlineLevel="2" x14ac:dyDescent="0.25">
      <c r="A1507" s="45"/>
      <c r="B1507" s="54"/>
      <c r="C1507" s="47">
        <f t="shared" si="210"/>
        <v>4</v>
      </c>
      <c r="D1507" s="73"/>
      <c r="E1507" s="70"/>
      <c r="F1507" s="70" t="str">
        <f>SUBSTITUTE(F1503,",7)",",11)")</f>
        <v>C(U2,24,11)</v>
      </c>
      <c r="G1507" s="73"/>
      <c r="H1507" s="378" t="s">
        <v>2826</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v>1</v>
      </c>
      <c r="AG1507" s="76">
        <v>1</v>
      </c>
      <c r="AH1507" s="73"/>
      <c r="AI1507" s="57"/>
      <c r="AJ1507" s="45"/>
      <c r="AK1507" s="45"/>
      <c r="AL1507" s="45"/>
    </row>
    <row r="1508" spans="1:38" hidden="1" outlineLevel="2" x14ac:dyDescent="0.25">
      <c r="A1508" s="45"/>
      <c r="B1508" s="54"/>
      <c r="C1508" s="47">
        <f>INT($C$29)+2</f>
        <v>3</v>
      </c>
      <c r="D1508" s="73"/>
      <c r="E1508" s="70"/>
      <c r="F1508" s="70" t="s">
        <v>2438</v>
      </c>
      <c r="G1508" s="73"/>
      <c r="H1508" s="76" t="s">
        <v>2834</v>
      </c>
      <c r="I1508" s="76"/>
      <c r="J1508" s="76"/>
      <c r="K1508" s="76"/>
      <c r="L1508" s="76"/>
      <c r="M1508" s="76"/>
      <c r="N1508" s="76"/>
      <c r="O1508" s="76"/>
      <c r="P1508" s="76"/>
      <c r="Q1508" s="76"/>
      <c r="R1508" s="76"/>
      <c r="S1508" s="76"/>
      <c r="T1508" s="76"/>
      <c r="U1508" s="97">
        <f>19.4829</f>
        <v>19.482900000000001</v>
      </c>
      <c r="V1508" s="255">
        <f t="shared" ref="V1508:W1511" si="211">U1508</f>
        <v>19.482900000000001</v>
      </c>
      <c r="W1508" s="255">
        <f t="shared" si="211"/>
        <v>19.482900000000001</v>
      </c>
      <c r="X1508" s="255">
        <f>Y1508</f>
        <v>16.702999999999999</v>
      </c>
      <c r="Y1508" s="97">
        <v>16.702999999999999</v>
      </c>
      <c r="Z1508" s="255">
        <f t="shared" ref="Z1508:AB1511" si="212">Y1508</f>
        <v>16.702999999999999</v>
      </c>
      <c r="AA1508" s="255">
        <f t="shared" si="212"/>
        <v>16.702999999999999</v>
      </c>
      <c r="AB1508" s="255">
        <f t="shared" si="212"/>
        <v>16.702999999999999</v>
      </c>
      <c r="AC1508" s="76"/>
      <c r="AD1508" s="76"/>
      <c r="AE1508" s="76"/>
      <c r="AF1508" s="97">
        <v>1</v>
      </c>
      <c r="AG1508" s="97">
        <v>1</v>
      </c>
      <c r="AH1508" s="73"/>
      <c r="AI1508" s="57"/>
      <c r="AJ1508" s="45"/>
      <c r="AK1508" s="45"/>
      <c r="AL1508" s="45"/>
    </row>
    <row r="1509" spans="1:38" hidden="1" outlineLevel="2" x14ac:dyDescent="0.25">
      <c r="A1509" s="45"/>
      <c r="B1509" s="54"/>
      <c r="C1509" s="47">
        <f>INT($C$29)+2</f>
        <v>3</v>
      </c>
      <c r="D1509" s="73"/>
      <c r="E1509" s="70"/>
      <c r="F1509" s="70" t="s">
        <v>2487</v>
      </c>
      <c r="G1509" s="73"/>
      <c r="H1509" s="76" t="s">
        <v>2551</v>
      </c>
      <c r="I1509" s="76"/>
      <c r="J1509" s="76"/>
      <c r="K1509" s="76"/>
      <c r="L1509" s="76"/>
      <c r="M1509" s="76"/>
      <c r="N1509" s="76"/>
      <c r="O1509" s="76"/>
      <c r="P1509" s="76"/>
      <c r="Q1509" s="76"/>
      <c r="R1509" s="76"/>
      <c r="S1509" s="76"/>
      <c r="T1509" s="76"/>
      <c r="U1509" s="97">
        <v>-9.8000000000000004E-2</v>
      </c>
      <c r="V1509" s="255">
        <f t="shared" si="211"/>
        <v>-9.8000000000000004E-2</v>
      </c>
      <c r="W1509" s="255">
        <f t="shared" si="211"/>
        <v>-9.8000000000000004E-2</v>
      </c>
      <c r="X1509" s="255">
        <f>Y1509</f>
        <v>-3.9480000000000001E-2</v>
      </c>
      <c r="Y1509" s="97">
        <v>-3.9480000000000001E-2</v>
      </c>
      <c r="Z1509" s="255">
        <f t="shared" si="212"/>
        <v>-3.9480000000000001E-2</v>
      </c>
      <c r="AA1509" s="255">
        <f t="shared" si="212"/>
        <v>-3.9480000000000001E-2</v>
      </c>
      <c r="AB1509" s="255">
        <f t="shared" si="212"/>
        <v>-3.9480000000000001E-2</v>
      </c>
      <c r="AC1509" s="76"/>
      <c r="AD1509" s="97" t="s">
        <v>2835</v>
      </c>
      <c r="AE1509" s="76"/>
      <c r="AF1509" s="97">
        <v>1</v>
      </c>
      <c r="AG1509" s="97">
        <v>1</v>
      </c>
      <c r="AH1509" s="73"/>
      <c r="AI1509" s="57"/>
      <c r="AJ1509" s="45"/>
      <c r="AK1509" s="45"/>
      <c r="AL1509" s="45"/>
    </row>
    <row r="1510" spans="1:38" hidden="1" outlineLevel="2" x14ac:dyDescent="0.25">
      <c r="A1510" s="45"/>
      <c r="B1510" s="54"/>
      <c r="C1510" s="47">
        <f>INT($C$29)+2</f>
        <v>3</v>
      </c>
      <c r="D1510" s="73"/>
      <c r="E1510" s="70"/>
      <c r="F1510" s="70" t="s">
        <v>2488</v>
      </c>
      <c r="G1510" s="73"/>
      <c r="H1510" s="76" t="s">
        <v>2511</v>
      </c>
      <c r="I1510" s="76"/>
      <c r="J1510" s="76"/>
      <c r="K1510" s="76"/>
      <c r="L1510" s="76"/>
      <c r="M1510" s="76"/>
      <c r="N1510" s="76"/>
      <c r="O1510" s="76"/>
      <c r="P1510" s="76"/>
      <c r="Q1510" s="76"/>
      <c r="R1510" s="76"/>
      <c r="S1510" s="76"/>
      <c r="T1510" s="76"/>
      <c r="U1510" s="97">
        <v>0</v>
      </c>
      <c r="V1510" s="255">
        <f t="shared" si="211"/>
        <v>0</v>
      </c>
      <c r="W1510" s="255">
        <f t="shared" si="211"/>
        <v>0</v>
      </c>
      <c r="X1510" s="255">
        <f>Y1510</f>
        <v>0</v>
      </c>
      <c r="Y1510" s="97">
        <v>0</v>
      </c>
      <c r="Z1510" s="255">
        <f t="shared" si="212"/>
        <v>0</v>
      </c>
      <c r="AA1510" s="255">
        <f t="shared" si="212"/>
        <v>0</v>
      </c>
      <c r="AB1510" s="255">
        <f t="shared" si="212"/>
        <v>0</v>
      </c>
      <c r="AC1510" s="76"/>
      <c r="AD1510" s="76"/>
      <c r="AE1510" s="76"/>
      <c r="AF1510" s="97">
        <v>1</v>
      </c>
      <c r="AG1510" s="97">
        <v>1</v>
      </c>
      <c r="AH1510" s="73"/>
      <c r="AI1510" s="57"/>
      <c r="AJ1510" s="45"/>
      <c r="AK1510" s="45"/>
      <c r="AL1510" s="45"/>
    </row>
    <row r="1511" spans="1:38" hidden="1" outlineLevel="3" collapsed="1" x14ac:dyDescent="0.25">
      <c r="A1511" s="45"/>
      <c r="B1511" s="54"/>
      <c r="C1511" s="47">
        <f t="shared" ref="C1511:C1520" si="213">INT($C$29)+3</f>
        <v>4</v>
      </c>
      <c r="D1511" s="73"/>
      <c r="E1511" s="70"/>
      <c r="F1511" s="70" t="s">
        <v>2489</v>
      </c>
      <c r="G1511" s="73"/>
      <c r="H1511" s="378" t="s">
        <v>2512</v>
      </c>
      <c r="I1511" s="76"/>
      <c r="J1511" s="76"/>
      <c r="K1511" s="76"/>
      <c r="L1511" s="76"/>
      <c r="M1511" s="76"/>
      <c r="N1511" s="76"/>
      <c r="O1511" s="76"/>
      <c r="P1511" s="76"/>
      <c r="Q1511" s="76"/>
      <c r="R1511" s="76"/>
      <c r="S1511" s="76"/>
      <c r="T1511" s="76"/>
      <c r="U1511" s="97">
        <v>0</v>
      </c>
      <c r="V1511" s="255">
        <f t="shared" si="211"/>
        <v>0</v>
      </c>
      <c r="W1511" s="255">
        <f t="shared" si="211"/>
        <v>0</v>
      </c>
      <c r="X1511" s="255">
        <f>Y1511</f>
        <v>0</v>
      </c>
      <c r="Y1511" s="97">
        <v>0</v>
      </c>
      <c r="Z1511" s="255">
        <f t="shared" si="212"/>
        <v>0</v>
      </c>
      <c r="AA1511" s="255">
        <f t="shared" si="212"/>
        <v>0</v>
      </c>
      <c r="AB1511" s="255">
        <f t="shared" si="212"/>
        <v>0</v>
      </c>
      <c r="AC1511" s="76"/>
      <c r="AD1511" s="76"/>
      <c r="AE1511" s="76"/>
      <c r="AF1511" s="97">
        <v>1</v>
      </c>
      <c r="AG1511" s="97">
        <v>1</v>
      </c>
      <c r="AH1511" s="73"/>
      <c r="AI1511" s="57"/>
      <c r="AJ1511" s="45"/>
      <c r="AK1511" s="45"/>
      <c r="AL1511" s="45"/>
    </row>
    <row r="1512" spans="1:38" hidden="1" outlineLevel="3" x14ac:dyDescent="0.25">
      <c r="A1512" s="45"/>
      <c r="B1512" s="54"/>
      <c r="C1512" s="47">
        <f t="shared" si="213"/>
        <v>4</v>
      </c>
      <c r="D1512" s="73"/>
      <c r="E1512" s="70"/>
      <c r="F1512" s="70" t="s">
        <v>2490</v>
      </c>
      <c r="G1512" s="73"/>
      <c r="H1512" s="378" t="s">
        <v>2770</v>
      </c>
      <c r="I1512" s="76"/>
      <c r="J1512" s="76"/>
      <c r="K1512" s="76"/>
      <c r="L1512" s="76"/>
      <c r="M1512" s="76"/>
      <c r="N1512" s="76"/>
      <c r="O1512" s="76"/>
      <c r="P1512" s="76"/>
      <c r="Q1512" s="76"/>
      <c r="R1512" s="76"/>
      <c r="S1512" s="76"/>
      <c r="T1512" s="76"/>
      <c r="U1512" s="76">
        <v>0</v>
      </c>
      <c r="V1512" s="76">
        <v>0</v>
      </c>
      <c r="W1512" s="76">
        <v>0</v>
      </c>
      <c r="X1512" s="76">
        <v>0</v>
      </c>
      <c r="Y1512" s="76">
        <v>0</v>
      </c>
      <c r="Z1512" s="76">
        <v>0</v>
      </c>
      <c r="AA1512" s="76">
        <v>0</v>
      </c>
      <c r="AB1512" s="76">
        <v>0</v>
      </c>
      <c r="AC1512" s="76"/>
      <c r="AD1512" s="76"/>
      <c r="AE1512" s="76"/>
      <c r="AF1512" s="76">
        <v>1</v>
      </c>
      <c r="AG1512" s="76">
        <v>1</v>
      </c>
      <c r="AH1512" s="73"/>
      <c r="AI1512" s="57"/>
      <c r="AJ1512" s="45"/>
      <c r="AK1512" s="45"/>
      <c r="AL1512" s="45"/>
    </row>
    <row r="1513" spans="1:38" hidden="1" outlineLevel="2" x14ac:dyDescent="0.25">
      <c r="A1513" s="45"/>
      <c r="B1513" s="54"/>
      <c r="C1513" s="47">
        <f t="shared" si="213"/>
        <v>4</v>
      </c>
      <c r="D1513" s="73"/>
      <c r="E1513" s="70"/>
      <c r="F1513" s="70" t="s">
        <v>2491</v>
      </c>
      <c r="G1513" s="73"/>
      <c r="H1513" s="378" t="s">
        <v>2513</v>
      </c>
      <c r="I1513" s="76"/>
      <c r="J1513" s="76"/>
      <c r="K1513" s="76"/>
      <c r="L1513" s="76"/>
      <c r="M1513" s="76"/>
      <c r="N1513" s="76"/>
      <c r="O1513" s="76"/>
      <c r="P1513" s="76"/>
      <c r="Q1513" s="76"/>
      <c r="R1513" s="76"/>
      <c r="S1513" s="76"/>
      <c r="T1513" s="76"/>
      <c r="U1513" s="97">
        <v>0</v>
      </c>
      <c r="V1513" s="255">
        <f>U1513</f>
        <v>0</v>
      </c>
      <c r="W1513" s="255">
        <f>V1513</f>
        <v>0</v>
      </c>
      <c r="X1513" s="255">
        <f>Y1513</f>
        <v>0</v>
      </c>
      <c r="Y1513" s="97">
        <v>0</v>
      </c>
      <c r="Z1513" s="255">
        <f>Y1513</f>
        <v>0</v>
      </c>
      <c r="AA1513" s="255">
        <f>Z1513</f>
        <v>0</v>
      </c>
      <c r="AB1513" s="255">
        <f>AA1513</f>
        <v>0</v>
      </c>
      <c r="AC1513" s="76"/>
      <c r="AD1513" s="76"/>
      <c r="AE1513" s="76"/>
      <c r="AF1513" s="97">
        <v>1</v>
      </c>
      <c r="AG1513" s="97">
        <v>1</v>
      </c>
      <c r="AH1513" s="73"/>
      <c r="AI1513" s="57"/>
      <c r="AJ1513" s="45"/>
      <c r="AK1513" s="45"/>
      <c r="AL1513" s="45"/>
    </row>
    <row r="1514" spans="1:38" hidden="1" outlineLevel="3" x14ac:dyDescent="0.25">
      <c r="A1514" s="45"/>
      <c r="B1514" s="54"/>
      <c r="C1514" s="47">
        <f t="shared" si="213"/>
        <v>4</v>
      </c>
      <c r="D1514" s="73"/>
      <c r="E1514" s="70"/>
      <c r="F1514" s="70" t="s">
        <v>2492</v>
      </c>
      <c r="G1514" s="73"/>
      <c r="H1514" s="377" t="s">
        <v>2769</v>
      </c>
      <c r="I1514" s="76"/>
      <c r="J1514" s="76"/>
      <c r="K1514" s="76"/>
      <c r="L1514" s="76"/>
      <c r="M1514" s="76"/>
      <c r="N1514" s="76"/>
      <c r="O1514" s="76"/>
      <c r="P1514" s="76"/>
      <c r="Q1514" s="76"/>
      <c r="R1514" s="76"/>
      <c r="S1514" s="76"/>
      <c r="T1514" s="76"/>
      <c r="U1514" s="76">
        <v>0</v>
      </c>
      <c r="V1514" s="76">
        <v>0</v>
      </c>
      <c r="W1514" s="76">
        <v>0</v>
      </c>
      <c r="X1514" s="76">
        <v>0</v>
      </c>
      <c r="Y1514" s="76">
        <v>0</v>
      </c>
      <c r="Z1514" s="76">
        <v>0</v>
      </c>
      <c r="AA1514" s="76">
        <v>0</v>
      </c>
      <c r="AB1514" s="76">
        <v>0</v>
      </c>
      <c r="AC1514" s="76"/>
      <c r="AD1514" s="76"/>
      <c r="AE1514" s="76"/>
      <c r="AF1514" s="76">
        <v>1</v>
      </c>
      <c r="AG1514" s="76">
        <v>1</v>
      </c>
      <c r="AH1514" s="73"/>
      <c r="AI1514" s="57"/>
      <c r="AJ1514" s="45"/>
      <c r="AK1514" s="45"/>
      <c r="AL1514" s="45"/>
    </row>
    <row r="1515" spans="1:38" hidden="1" outlineLevel="2" x14ac:dyDescent="0.25">
      <c r="A1515" s="45"/>
      <c r="B1515" s="54"/>
      <c r="C1515" s="47">
        <f t="shared" si="213"/>
        <v>4</v>
      </c>
      <c r="D1515" s="73"/>
      <c r="E1515" s="70"/>
      <c r="F1515" s="70" t="s">
        <v>2493</v>
      </c>
      <c r="G1515" s="73"/>
      <c r="H1515" s="378" t="s">
        <v>2514</v>
      </c>
      <c r="I1515" s="76"/>
      <c r="J1515" s="76"/>
      <c r="K1515" s="76"/>
      <c r="L1515" s="76"/>
      <c r="M1515" s="76"/>
      <c r="N1515" s="76"/>
      <c r="O1515" s="76"/>
      <c r="P1515" s="76"/>
      <c r="Q1515" s="76"/>
      <c r="R1515" s="76"/>
      <c r="S1515" s="76"/>
      <c r="T1515" s="76"/>
      <c r="U1515" s="97">
        <v>-3.7749999999999999E-2</v>
      </c>
      <c r="V1515" s="255">
        <f>U1515</f>
        <v>-3.7749999999999999E-2</v>
      </c>
      <c r="W1515" s="255">
        <f>V1515</f>
        <v>-3.7749999999999999E-2</v>
      </c>
      <c r="X1515" s="255">
        <f>Y1515</f>
        <v>-2.775E-2</v>
      </c>
      <c r="Y1515" s="97">
        <v>-2.775E-2</v>
      </c>
      <c r="Z1515" s="255">
        <f>Y1515</f>
        <v>-2.775E-2</v>
      </c>
      <c r="AA1515" s="255">
        <f>Z1515</f>
        <v>-2.775E-2</v>
      </c>
      <c r="AB1515" s="255">
        <f>AA1515</f>
        <v>-2.775E-2</v>
      </c>
      <c r="AC1515" s="76"/>
      <c r="AD1515" s="76"/>
      <c r="AE1515" s="76"/>
      <c r="AF1515" s="97">
        <v>1</v>
      </c>
      <c r="AG1515" s="97">
        <v>1</v>
      </c>
      <c r="AH1515" s="73"/>
      <c r="AI1515" s="57"/>
      <c r="AJ1515" s="45"/>
      <c r="AK1515" s="45"/>
      <c r="AL1515" s="45"/>
    </row>
    <row r="1516" spans="1:38" hidden="1" outlineLevel="3" x14ac:dyDescent="0.25">
      <c r="A1516" s="45"/>
      <c r="B1516" s="54"/>
      <c r="C1516" s="47">
        <f t="shared" si="213"/>
        <v>4</v>
      </c>
      <c r="D1516" s="73"/>
      <c r="E1516" s="70"/>
      <c r="F1516" s="70" t="s">
        <v>2494</v>
      </c>
      <c r="G1516" s="73"/>
      <c r="H1516" s="377" t="s">
        <v>2771</v>
      </c>
      <c r="I1516" s="76"/>
      <c r="J1516" s="76"/>
      <c r="K1516" s="76"/>
      <c r="L1516" s="76"/>
      <c r="M1516" s="76"/>
      <c r="N1516" s="76"/>
      <c r="O1516" s="76"/>
      <c r="P1516" s="76"/>
      <c r="Q1516" s="76"/>
      <c r="R1516" s="76"/>
      <c r="S1516" s="76"/>
      <c r="T1516" s="76"/>
      <c r="U1516" s="76">
        <v>0</v>
      </c>
      <c r="V1516" s="76">
        <v>0</v>
      </c>
      <c r="W1516" s="76">
        <v>0</v>
      </c>
      <c r="X1516" s="76">
        <v>0</v>
      </c>
      <c r="Y1516" s="76">
        <v>0</v>
      </c>
      <c r="Z1516" s="76">
        <v>0</v>
      </c>
      <c r="AA1516" s="76">
        <v>0</v>
      </c>
      <c r="AB1516" s="76">
        <v>0</v>
      </c>
      <c r="AC1516" s="76"/>
      <c r="AD1516" s="76"/>
      <c r="AE1516" s="76"/>
      <c r="AF1516" s="76">
        <v>1</v>
      </c>
      <c r="AG1516" s="76">
        <v>1</v>
      </c>
      <c r="AH1516" s="73"/>
      <c r="AI1516" s="57"/>
      <c r="AJ1516" s="45"/>
      <c r="AK1516" s="45"/>
      <c r="AL1516" s="45"/>
    </row>
    <row r="1517" spans="1:38" hidden="1" outlineLevel="2" x14ac:dyDescent="0.25">
      <c r="A1517" s="45"/>
      <c r="B1517" s="54"/>
      <c r="C1517" s="47">
        <f t="shared" si="213"/>
        <v>4</v>
      </c>
      <c r="D1517" s="73"/>
      <c r="E1517" s="70"/>
      <c r="F1517" s="70" t="str">
        <f>SUBSTITUTE(F1513,",4)",",8)")</f>
        <v>C(U2,25,8)</v>
      </c>
      <c r="G1517" s="73"/>
      <c r="H1517" s="378" t="s">
        <v>2766</v>
      </c>
      <c r="I1517" s="96"/>
      <c r="J1517" s="76"/>
      <c r="K1517" s="76"/>
      <c r="L1517" s="76"/>
      <c r="M1517" s="76"/>
      <c r="N1517" s="76"/>
      <c r="O1517" s="76"/>
      <c r="P1517" s="76"/>
      <c r="Q1517" s="76"/>
      <c r="R1517" s="76"/>
      <c r="S1517" s="76"/>
      <c r="T1517" s="76"/>
      <c r="U1517" s="97">
        <v>0.05</v>
      </c>
      <c r="V1517" s="255">
        <f t="shared" ref="V1517:W1521" si="214">U1517</f>
        <v>0.05</v>
      </c>
      <c r="W1517" s="255">
        <f t="shared" si="214"/>
        <v>0.05</v>
      </c>
      <c r="X1517" s="255">
        <f>Y1517</f>
        <v>0</v>
      </c>
      <c r="Y1517" s="97">
        <v>0</v>
      </c>
      <c r="Z1517" s="255">
        <f t="shared" ref="Z1517:AB1521" si="215">Y1517</f>
        <v>0</v>
      </c>
      <c r="AA1517" s="255">
        <f t="shared" si="215"/>
        <v>0</v>
      </c>
      <c r="AB1517" s="255">
        <f t="shared" si="215"/>
        <v>0</v>
      </c>
      <c r="AC1517" s="76"/>
      <c r="AD1517" s="76"/>
      <c r="AE1517" s="76"/>
      <c r="AF1517" s="76">
        <v>1</v>
      </c>
      <c r="AG1517" s="76">
        <v>1</v>
      </c>
      <c r="AH1517" s="73"/>
      <c r="AI1517" s="57"/>
      <c r="AJ1517" s="45"/>
      <c r="AK1517" s="45"/>
      <c r="AL1517" s="45"/>
    </row>
    <row r="1518" spans="1:38" hidden="1" outlineLevel="2" x14ac:dyDescent="0.25">
      <c r="A1518" s="45"/>
      <c r="B1518" s="54"/>
      <c r="C1518" s="47">
        <f t="shared" si="213"/>
        <v>4</v>
      </c>
      <c r="D1518" s="73"/>
      <c r="E1518" s="70"/>
      <c r="F1518" s="70" t="str">
        <f>SUBSTITUTE(F1514,",5)",",9)")</f>
        <v>C(U2,25,9)</v>
      </c>
      <c r="G1518" s="73"/>
      <c r="H1518" s="378" t="s">
        <v>2823</v>
      </c>
      <c r="I1518" s="96"/>
      <c r="J1518" s="76"/>
      <c r="K1518" s="76"/>
      <c r="L1518" s="76"/>
      <c r="M1518" s="76"/>
      <c r="N1518" s="76"/>
      <c r="O1518" s="76"/>
      <c r="P1518" s="76"/>
      <c r="Q1518" s="76"/>
      <c r="R1518" s="76"/>
      <c r="S1518" s="76"/>
      <c r="T1518" s="76"/>
      <c r="U1518" s="97">
        <v>-9.3500000000000007E-3</v>
      </c>
      <c r="V1518" s="255">
        <f t="shared" si="214"/>
        <v>-9.3500000000000007E-3</v>
      </c>
      <c r="W1518" s="255">
        <f t="shared" si="214"/>
        <v>-9.3500000000000007E-3</v>
      </c>
      <c r="X1518" s="255">
        <f>Y1518</f>
        <v>-9.3500000000000007E-3</v>
      </c>
      <c r="Y1518" s="97">
        <v>-9.3500000000000007E-3</v>
      </c>
      <c r="Z1518" s="255">
        <f t="shared" si="215"/>
        <v>-9.3500000000000007E-3</v>
      </c>
      <c r="AA1518" s="255">
        <f t="shared" si="215"/>
        <v>-9.3500000000000007E-3</v>
      </c>
      <c r="AB1518" s="255">
        <f t="shared" si="215"/>
        <v>-9.3500000000000007E-3</v>
      </c>
      <c r="AC1518" s="76"/>
      <c r="AD1518" s="76"/>
      <c r="AE1518" s="76"/>
      <c r="AF1518" s="76">
        <v>1</v>
      </c>
      <c r="AG1518" s="76">
        <v>1</v>
      </c>
      <c r="AH1518" s="73"/>
      <c r="AI1518" s="57"/>
      <c r="AJ1518" s="45"/>
      <c r="AK1518" s="45"/>
      <c r="AL1518" s="45"/>
    </row>
    <row r="1519" spans="1:38" hidden="1" outlineLevel="2" x14ac:dyDescent="0.25">
      <c r="A1519" s="45"/>
      <c r="B1519" s="54"/>
      <c r="C1519" s="47">
        <f t="shared" si="213"/>
        <v>4</v>
      </c>
      <c r="D1519" s="73"/>
      <c r="E1519" s="70"/>
      <c r="F1519" s="70" t="str">
        <f>SUBSTITUTE(F1515,",6)",",10)")</f>
        <v>C(U2,25,10)</v>
      </c>
      <c r="G1519" s="73"/>
      <c r="H1519" s="378" t="s">
        <v>2822</v>
      </c>
      <c r="I1519" s="96"/>
      <c r="J1519" s="76"/>
      <c r="K1519" s="76"/>
      <c r="L1519" s="76"/>
      <c r="M1519" s="76"/>
      <c r="N1519" s="76"/>
      <c r="O1519" s="76"/>
      <c r="P1519" s="76"/>
      <c r="Q1519" s="76"/>
      <c r="R1519" s="76"/>
      <c r="S1519" s="76"/>
      <c r="T1519" s="76"/>
      <c r="U1519" s="97">
        <v>-7.0369200000000003E-3</v>
      </c>
      <c r="V1519" s="255">
        <f t="shared" si="214"/>
        <v>-7.0369200000000003E-3</v>
      </c>
      <c r="W1519" s="255">
        <f t="shared" si="214"/>
        <v>-7.0369200000000003E-3</v>
      </c>
      <c r="X1519" s="255">
        <f>Y1519</f>
        <v>-7.0369200000000003E-3</v>
      </c>
      <c r="Y1519" s="97">
        <v>-7.0369200000000003E-3</v>
      </c>
      <c r="Z1519" s="255">
        <f t="shared" si="215"/>
        <v>-7.0369200000000003E-3</v>
      </c>
      <c r="AA1519" s="255">
        <f t="shared" si="215"/>
        <v>-7.0369200000000003E-3</v>
      </c>
      <c r="AB1519" s="255">
        <f t="shared" si="215"/>
        <v>-7.0369200000000003E-3</v>
      </c>
      <c r="AC1519" s="76"/>
      <c r="AD1519" s="76"/>
      <c r="AE1519" s="76"/>
      <c r="AF1519" s="76">
        <v>1</v>
      </c>
      <c r="AG1519" s="76">
        <v>1</v>
      </c>
      <c r="AH1519" s="73"/>
      <c r="AI1519" s="57"/>
      <c r="AJ1519" s="45"/>
      <c r="AK1519" s="45"/>
      <c r="AL1519" s="45"/>
    </row>
    <row r="1520" spans="1:38" hidden="1" outlineLevel="2" x14ac:dyDescent="0.25">
      <c r="A1520" s="45"/>
      <c r="B1520" s="54"/>
      <c r="C1520" s="47">
        <f t="shared" si="213"/>
        <v>4</v>
      </c>
      <c r="D1520" s="73"/>
      <c r="E1520" s="70"/>
      <c r="F1520" s="70" t="str">
        <f>SUBSTITUTE(F1516,",7)",",11)")</f>
        <v>C(U2,25,11)</v>
      </c>
      <c r="G1520" s="73"/>
      <c r="H1520" s="378" t="s">
        <v>2772</v>
      </c>
      <c r="I1520" s="96"/>
      <c r="J1520" s="76"/>
      <c r="K1520" s="76"/>
      <c r="L1520" s="76"/>
      <c r="M1520" s="76"/>
      <c r="N1520" s="76"/>
      <c r="O1520" s="76"/>
      <c r="P1520" s="76"/>
      <c r="Q1520" s="76"/>
      <c r="R1520" s="76"/>
      <c r="S1520" s="76"/>
      <c r="T1520" s="76"/>
      <c r="U1520" s="97">
        <v>7.4569999999999999E-5</v>
      </c>
      <c r="V1520" s="255">
        <f t="shared" si="214"/>
        <v>7.4569999999999999E-5</v>
      </c>
      <c r="W1520" s="255">
        <f t="shared" si="214"/>
        <v>7.4569999999999999E-5</v>
      </c>
      <c r="X1520" s="255">
        <f>Y1520</f>
        <v>7.4569999999999999E-5</v>
      </c>
      <c r="Y1520" s="97">
        <v>7.4569999999999999E-5</v>
      </c>
      <c r="Z1520" s="255">
        <f t="shared" si="215"/>
        <v>7.4569999999999999E-5</v>
      </c>
      <c r="AA1520" s="255">
        <f t="shared" si="215"/>
        <v>7.4569999999999999E-5</v>
      </c>
      <c r="AB1520" s="255">
        <f t="shared" si="215"/>
        <v>7.4569999999999999E-5</v>
      </c>
      <c r="AC1520" s="76"/>
      <c r="AD1520" s="76"/>
      <c r="AE1520" s="76"/>
      <c r="AF1520" s="76">
        <v>1</v>
      </c>
      <c r="AG1520" s="76">
        <v>1</v>
      </c>
      <c r="AH1520" s="73"/>
      <c r="AI1520" s="57"/>
      <c r="AJ1520" s="45"/>
      <c r="AK1520" s="45"/>
      <c r="AL1520" s="45"/>
    </row>
    <row r="1521" spans="1:38" hidden="1" outlineLevel="2" x14ac:dyDescent="0.25">
      <c r="A1521" s="45"/>
      <c r="B1521" s="54"/>
      <c r="C1521" s="47">
        <f>INT($C$29)+2</f>
        <v>3</v>
      </c>
      <c r="D1521" s="73"/>
      <c r="E1521" s="70"/>
      <c r="F1521" s="70" t="s">
        <v>2495</v>
      </c>
      <c r="G1521" s="73"/>
      <c r="H1521" s="76" t="s">
        <v>2515</v>
      </c>
      <c r="I1521" s="76"/>
      <c r="J1521" s="76"/>
      <c r="K1521" s="76"/>
      <c r="L1521" s="76"/>
      <c r="M1521" s="76"/>
      <c r="N1521" s="76"/>
      <c r="O1521" s="76"/>
      <c r="P1521" s="76"/>
      <c r="Q1521" s="76"/>
      <c r="R1521" s="76"/>
      <c r="S1521" s="76"/>
      <c r="T1521" s="76"/>
      <c r="U1521" s="97">
        <v>-1.8110552</v>
      </c>
      <c r="V1521" s="255">
        <f t="shared" si="214"/>
        <v>-1.8110552</v>
      </c>
      <c r="W1521" s="255">
        <f t="shared" si="214"/>
        <v>-1.8110552</v>
      </c>
      <c r="X1521" s="255">
        <f>Y1521</f>
        <v>-0.49941732500000002</v>
      </c>
      <c r="Y1521" s="97">
        <v>-0.49941732500000002</v>
      </c>
      <c r="Z1521" s="255">
        <f t="shared" si="215"/>
        <v>-0.49941732500000002</v>
      </c>
      <c r="AA1521" s="255">
        <f t="shared" si="215"/>
        <v>-0.49941732500000002</v>
      </c>
      <c r="AB1521" s="255">
        <f t="shared" si="215"/>
        <v>-0.49941732500000002</v>
      </c>
      <c r="AC1521" s="76"/>
      <c r="AD1521" s="97" t="s">
        <v>2768</v>
      </c>
      <c r="AE1521" s="76"/>
      <c r="AF1521" s="97">
        <v>1</v>
      </c>
      <c r="AG1521" s="97">
        <v>1</v>
      </c>
      <c r="AH1521" s="73"/>
      <c r="AI1521" s="57"/>
      <c r="AJ1521" s="45"/>
      <c r="AK1521" s="45"/>
      <c r="AL1521" s="45"/>
    </row>
    <row r="1522" spans="1:38" hidden="1" outlineLevel="2" x14ac:dyDescent="0.25">
      <c r="A1522" s="45"/>
      <c r="B1522" s="54"/>
      <c r="C1522" s="47">
        <f>INT($C$29)+2</f>
        <v>3</v>
      </c>
      <c r="D1522" s="73"/>
      <c r="E1522" s="70"/>
      <c r="F1522" s="70"/>
      <c r="G1522" s="73"/>
      <c r="H1522" s="76"/>
      <c r="I1522" s="76"/>
      <c r="J1522" s="76"/>
      <c r="K1522" s="76"/>
      <c r="L1522" s="76"/>
      <c r="M1522" s="76"/>
      <c r="N1522" s="76"/>
      <c r="O1522" s="76"/>
      <c r="P1522" s="76"/>
      <c r="Q1522" s="76"/>
      <c r="R1522" s="76"/>
      <c r="S1522" s="76"/>
      <c r="T1522" s="76"/>
      <c r="U1522" s="76"/>
      <c r="V1522" s="76"/>
      <c r="W1522" s="76"/>
      <c r="X1522" s="76"/>
      <c r="Y1522" s="76"/>
      <c r="Z1522" s="76"/>
      <c r="AA1522" s="76"/>
      <c r="AB1522" s="76"/>
      <c r="AC1522" s="76"/>
      <c r="AD1522" s="76"/>
      <c r="AE1522" s="76"/>
      <c r="AF1522" s="76"/>
      <c r="AG1522" s="76"/>
      <c r="AH1522" s="73"/>
      <c r="AI1522" s="57"/>
      <c r="AJ1522" s="45"/>
      <c r="AK1522" s="45"/>
      <c r="AL1522" s="45"/>
    </row>
    <row r="1523" spans="1:38" hidden="1" outlineLevel="2" x14ac:dyDescent="0.2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3"/>
      <c r="AI1523" s="57"/>
      <c r="AJ1523" s="45"/>
      <c r="AK1523" s="45"/>
      <c r="AL1523" s="45"/>
    </row>
    <row r="1524" spans="1:38" ht="5.0999999999999996" hidden="1" customHeight="1" outlineLevel="3" x14ac:dyDescent="0.25">
      <c r="A1524" s="45"/>
      <c r="B1524" s="54"/>
      <c r="C1524" s="47">
        <f>INT($C$29)+3.005</f>
        <v>4.0049999999999999</v>
      </c>
      <c r="D1524" s="73"/>
      <c r="E1524" s="73"/>
      <c r="F1524" s="73"/>
      <c r="G1524" s="73"/>
      <c r="H1524" s="73"/>
      <c r="I1524" s="73"/>
      <c r="J1524" s="73"/>
      <c r="K1524" s="73"/>
      <c r="L1524" s="73"/>
      <c r="M1524" s="73"/>
      <c r="N1524" s="73"/>
      <c r="O1524" s="73"/>
      <c r="P1524" s="73"/>
      <c r="Q1524" s="73"/>
      <c r="R1524" s="73"/>
      <c r="S1524" s="73"/>
      <c r="T1524" s="73"/>
      <c r="U1524" s="73"/>
      <c r="V1524" s="73"/>
      <c r="W1524" s="73"/>
      <c r="X1524" s="73"/>
      <c r="Y1524" s="73"/>
      <c r="Z1524" s="73"/>
      <c r="AA1524" s="73"/>
      <c r="AB1524" s="73"/>
      <c r="AC1524" s="73"/>
      <c r="AD1524" s="73"/>
      <c r="AE1524" s="73"/>
      <c r="AF1524" s="73"/>
      <c r="AG1524" s="73"/>
      <c r="AH1524" s="73" t="s">
        <v>144</v>
      </c>
      <c r="AI1524" s="57"/>
      <c r="AJ1524" s="45"/>
      <c r="AK1524" s="45"/>
      <c r="AL1524" s="45"/>
    </row>
    <row r="1525" spans="1:38" ht="5.0999999999999996" hidden="1" customHeight="1" outlineLevel="2" x14ac:dyDescent="0.25">
      <c r="A1525" s="45"/>
      <c r="B1525" s="54"/>
      <c r="C1525" s="47">
        <f>INT($C$29)+2.005</f>
        <v>3.0049999999999999</v>
      </c>
      <c r="D1525" s="73" t="s">
        <v>140</v>
      </c>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c r="AI1525" s="57"/>
      <c r="AJ1525" s="45"/>
      <c r="AK1525" s="45"/>
      <c r="AL1525" s="45"/>
    </row>
    <row r="1526" spans="1:38" hidden="1" outlineLevel="2" x14ac:dyDescent="0.25">
      <c r="A1526" s="45"/>
      <c r="B1526" s="54"/>
      <c r="C1526" s="47">
        <f>INT($C$29)+2</f>
        <v>3</v>
      </c>
      <c r="D1526" s="73"/>
      <c r="E1526" s="70"/>
      <c r="F1526" s="70"/>
      <c r="G1526" s="73"/>
      <c r="H1526" s="76"/>
      <c r="I1526" s="76"/>
      <c r="J1526" s="76"/>
      <c r="K1526" s="76"/>
      <c r="L1526" s="76"/>
      <c r="M1526" s="76"/>
      <c r="N1526" s="76"/>
      <c r="O1526" s="76"/>
      <c r="P1526" s="76"/>
      <c r="Q1526" s="76"/>
      <c r="R1526" s="76"/>
      <c r="S1526" s="76"/>
      <c r="T1526" s="76"/>
      <c r="U1526" s="76"/>
      <c r="V1526" s="76"/>
      <c r="W1526" s="76"/>
      <c r="X1526" s="76"/>
      <c r="Y1526" s="76"/>
      <c r="Z1526" s="76"/>
      <c r="AA1526" s="76"/>
      <c r="AB1526" s="76"/>
      <c r="AC1526" s="76"/>
      <c r="AD1526" s="76"/>
      <c r="AE1526" s="76"/>
      <c r="AF1526" s="76"/>
      <c r="AG1526" s="76"/>
      <c r="AH1526" s="73"/>
      <c r="AI1526" s="57"/>
      <c r="AJ1526" s="45"/>
      <c r="AK1526" s="45"/>
      <c r="AL1526" s="45"/>
    </row>
    <row r="1527" spans="1:38" hidden="1"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hidden="1" outlineLevel="3" x14ac:dyDescent="0.25">
      <c r="A1528" s="45"/>
      <c r="B1528" s="54"/>
      <c r="C1528" s="47">
        <f>INT($C$29)+3</f>
        <v>4</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idden="1" outlineLevel="3" x14ac:dyDescent="0.2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3"/>
      <c r="AI1530" s="57"/>
      <c r="AJ1530" s="45"/>
      <c r="AK1530" s="45"/>
      <c r="AL1530" s="45"/>
    </row>
    <row r="1531" spans="1:38" ht="5.0999999999999996" hidden="1" customHeight="1" outlineLevel="3" x14ac:dyDescent="0.25">
      <c r="A1531" s="45"/>
      <c r="B1531" s="54"/>
      <c r="C1531" s="47">
        <f>INT($C$29)+3.005</f>
        <v>4.0049999999999999</v>
      </c>
      <c r="D1531" s="73"/>
      <c r="E1531" s="73"/>
      <c r="F1531" s="73"/>
      <c r="G1531" s="73"/>
      <c r="H1531" s="73"/>
      <c r="I1531" s="73"/>
      <c r="J1531" s="73"/>
      <c r="K1531" s="73"/>
      <c r="L1531" s="73"/>
      <c r="M1531" s="73"/>
      <c r="N1531" s="73"/>
      <c r="O1531" s="73"/>
      <c r="P1531" s="73"/>
      <c r="Q1531" s="73"/>
      <c r="R1531" s="73"/>
      <c r="S1531" s="73"/>
      <c r="T1531" s="73"/>
      <c r="U1531" s="73"/>
      <c r="V1531" s="73"/>
      <c r="W1531" s="73"/>
      <c r="X1531" s="73"/>
      <c r="Y1531" s="73"/>
      <c r="Z1531" s="73"/>
      <c r="AA1531" s="73"/>
      <c r="AB1531" s="73"/>
      <c r="AC1531" s="76"/>
      <c r="AD1531" s="73"/>
      <c r="AE1531" s="73"/>
      <c r="AF1531" s="73"/>
      <c r="AG1531" s="73"/>
      <c r="AH1531" s="73" t="s">
        <v>144</v>
      </c>
      <c r="AI1531" s="57"/>
      <c r="AJ1531" s="45"/>
      <c r="AK1531" s="45"/>
      <c r="AL1531" s="45"/>
    </row>
    <row r="1532" spans="1:38" ht="5.0999999999999996" hidden="1" customHeight="1" outlineLevel="2" x14ac:dyDescent="0.25">
      <c r="A1532" s="45"/>
      <c r="B1532" s="54"/>
      <c r="C1532" s="47">
        <f>INT($C$29)+2.005</f>
        <v>3.0049999999999999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6"/>
      <c r="AD1532" s="73"/>
      <c r="AE1532" s="73"/>
      <c r="AF1532" s="73"/>
      <c r="AG1532" s="73"/>
      <c r="AH1532" s="73"/>
      <c r="AI1532" s="57"/>
      <c r="AJ1532" s="45"/>
      <c r="AK1532" s="45"/>
      <c r="AL1532" s="45"/>
    </row>
    <row r="1533" spans="1:38" ht="5.0999999999999996" customHeight="1" outlineLevel="1" x14ac:dyDescent="0.25">
      <c r="A1533" s="45"/>
      <c r="B1533" s="81"/>
      <c r="C1533" s="82">
        <f>INT($C$29)+1.005</f>
        <v>2.0049999999999999</v>
      </c>
      <c r="D1533" s="83"/>
      <c r="E1533" s="83"/>
      <c r="F1533" s="83"/>
      <c r="G1533" s="83"/>
      <c r="H1533" s="83"/>
      <c r="I1533" s="83"/>
      <c r="J1533" s="83"/>
      <c r="K1533" s="83"/>
      <c r="L1533" s="83"/>
      <c r="M1533" s="83"/>
      <c r="N1533" s="83"/>
      <c r="O1533" s="83"/>
      <c r="P1533" s="83"/>
      <c r="Q1533" s="83"/>
      <c r="R1533" s="83"/>
      <c r="S1533" s="83"/>
      <c r="T1533" s="83"/>
      <c r="U1533" s="83"/>
      <c r="V1533" s="83"/>
      <c r="W1533" s="83"/>
      <c r="X1533" s="83"/>
      <c r="Y1533" s="83"/>
      <c r="Z1533" s="83"/>
      <c r="AA1533" s="83"/>
      <c r="AB1533" s="83"/>
      <c r="AC1533" s="83"/>
      <c r="AD1533" s="83"/>
      <c r="AE1533" s="83"/>
      <c r="AF1533" s="83"/>
      <c r="AG1533" s="83"/>
      <c r="AH1533" s="83"/>
      <c r="AI1533" s="84" t="s">
        <v>153</v>
      </c>
      <c r="AJ1533" s="45"/>
      <c r="AK1533" s="45"/>
      <c r="AL1533" s="45"/>
    </row>
    <row r="1534" spans="1:38" ht="5.0999999999999996" customHeight="1" collapsed="1" x14ac:dyDescent="0.25">
      <c r="A1534" s="45"/>
      <c r="B1534" s="85"/>
      <c r="C1534" s="86">
        <f>INT($C$29)+0.005</f>
        <v>1.0049999999999999</v>
      </c>
      <c r="D1534" s="85"/>
      <c r="E1534" s="85"/>
      <c r="F1534" s="85"/>
      <c r="G1534" s="85"/>
      <c r="H1534" s="85"/>
      <c r="I1534" s="85"/>
      <c r="J1534" s="85"/>
      <c r="K1534" s="85"/>
      <c r="L1534" s="85"/>
      <c r="M1534" s="85"/>
      <c r="N1534" s="85"/>
      <c r="O1534" s="85"/>
      <c r="P1534" s="85"/>
      <c r="Q1534" s="85"/>
      <c r="R1534" s="85"/>
      <c r="S1534" s="85"/>
      <c r="T1534" s="85"/>
      <c r="U1534" s="85"/>
      <c r="V1534" s="85"/>
      <c r="W1534" s="85"/>
      <c r="X1534" s="85"/>
      <c r="Y1534" s="85"/>
      <c r="Z1534" s="85"/>
      <c r="AA1534" s="85"/>
      <c r="AB1534" s="85"/>
      <c r="AC1534" s="85"/>
      <c r="AD1534" s="85"/>
      <c r="AE1534" s="85"/>
      <c r="AF1534" s="85"/>
      <c r="AG1534" s="85"/>
      <c r="AH1534" s="85"/>
      <c r="AI1534" s="85"/>
      <c r="AJ1534" s="45"/>
      <c r="AK1534" s="45"/>
      <c r="AL1534" s="45"/>
    </row>
    <row r="1535" spans="1:38" hidden="1" outlineLevel="2" x14ac:dyDescent="0.25">
      <c r="A1535" s="45"/>
      <c r="B1535" s="45"/>
      <c r="C1535" s="47">
        <f>INT($C$29)+2</f>
        <v>3</v>
      </c>
      <c r="D1535" s="45"/>
      <c r="E1535" s="45"/>
      <c r="F1535" s="45"/>
      <c r="G1535" s="45"/>
      <c r="H1535" s="45"/>
      <c r="I1535" s="45"/>
      <c r="J1535" s="45"/>
      <c r="K1535" s="45"/>
      <c r="L1535" s="45"/>
      <c r="M1535" s="45"/>
      <c r="N1535" s="45"/>
      <c r="O1535" s="45"/>
      <c r="P1535" s="45"/>
      <c r="Q1535" s="45"/>
      <c r="R1535" s="45"/>
      <c r="S1535" s="45"/>
      <c r="T1535" s="45"/>
      <c r="U1535" s="45"/>
      <c r="V1535" s="45"/>
      <c r="W1535" s="45"/>
      <c r="X1535" s="45"/>
      <c r="Y1535" s="45"/>
      <c r="Z1535" s="45"/>
      <c r="AA1535" s="45"/>
      <c r="AB1535" s="45"/>
      <c r="AC1535" s="45"/>
      <c r="AD1535" s="45"/>
      <c r="AE1535" s="45"/>
      <c r="AF1535" s="45"/>
      <c r="AG1535" s="45"/>
      <c r="AH1535" s="45"/>
      <c r="AI1535" s="45"/>
      <c r="AJ1535" s="45"/>
      <c r="AK1535" s="45"/>
      <c r="AL1535" s="45"/>
    </row>
    <row r="1536" spans="1:38" x14ac:dyDescent="0.25">
      <c r="A1536" s="45"/>
      <c r="B1536" s="45"/>
      <c r="C1536" s="46"/>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row>
    <row r="1542" spans="1:38" x14ac:dyDescent="0.25">
      <c r="C1542" s="233" t="s">
        <v>427</v>
      </c>
    </row>
  </sheetData>
  <autoFilter ref="E36:AH153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0" min="4" max="9" man="1"/>
    <brk id="34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2386</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2397</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2096</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2261</v>
      </c>
      <c r="L35" s="72"/>
      <c r="M35" s="72"/>
      <c r="N35" s="72"/>
      <c r="O35" s="72"/>
      <c r="P35" s="72"/>
      <c r="Q35" s="72"/>
      <c r="R35" s="72" t="s">
        <v>2097</v>
      </c>
      <c r="S35" s="239" t="s">
        <v>2388</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2099</v>
      </c>
      <c r="I41" s="76" t="s">
        <v>2100</v>
      </c>
      <c r="J41" s="76"/>
      <c r="K41" s="97">
        <f>30/1000</f>
        <v>0.03</v>
      </c>
      <c r="L41" s="76"/>
      <c r="M41" s="76"/>
      <c r="N41" s="76"/>
      <c r="O41" s="76"/>
      <c r="P41" s="76"/>
      <c r="Q41" s="76"/>
      <c r="R41" s="97" t="s">
        <v>2371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2372</v>
      </c>
      <c r="I42" s="76" t="s">
        <v>2373</v>
      </c>
      <c r="J42" s="76"/>
      <c r="K42" s="97">
        <v>200</v>
      </c>
      <c r="L42" s="76"/>
      <c r="M42" s="76"/>
      <c r="N42" s="76"/>
      <c r="O42" s="76"/>
      <c r="P42" s="76"/>
      <c r="Q42" s="76"/>
      <c r="R42" s="97" t="s">
        <v>2396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1728</v>
      </c>
      <c r="G47" s="73"/>
      <c r="H47" s="304" t="s">
        <v>2102</v>
      </c>
      <c r="I47" s="110">
        <v>2</v>
      </c>
      <c r="J47" s="305" t="s">
        <v>1054</v>
      </c>
      <c r="K47" s="110">
        <v>3</v>
      </c>
      <c r="L47" s="110">
        <v>10</v>
      </c>
      <c r="M47" s="155"/>
      <c r="N47" s="155"/>
      <c r="O47" s="155"/>
      <c r="P47" s="155"/>
      <c r="Q47" s="155"/>
      <c r="R47" s="153" t="s">
        <v>2103</v>
      </c>
      <c r="S47" s="155"/>
      <c r="T47" s="155"/>
      <c r="U47" s="155"/>
      <c r="V47" s="155"/>
      <c r="W47" s="155"/>
      <c r="X47" s="155"/>
      <c r="Y47" s="155"/>
      <c r="Z47" s="73"/>
      <c r="AA47" s="57"/>
      <c r="AB47" s="45"/>
      <c r="AC47" s="45"/>
      <c r="AD47" s="45"/>
    </row>
    <row r="48" spans="1:30" outlineLevel="2" x14ac:dyDescent="0.25">
      <c r="A48" s="45"/>
      <c r="B48" s="54"/>
      <c r="C48" s="87">
        <f>INT($C$29)+2</f>
        <v>3</v>
      </c>
      <c r="D48" s="73"/>
      <c r="E48" s="70" t="s">
        <v>2104</v>
      </c>
      <c r="F48" s="70" t="s">
        <v>2105</v>
      </c>
      <c r="G48" s="73"/>
      <c r="H48" s="306" t="s">
        <v>2374</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2106</v>
      </c>
      <c r="G49" s="73"/>
      <c r="H49" s="76" t="s">
        <v>2257</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2107</v>
      </c>
      <c r="G50" s="73"/>
      <c r="H50" s="76" t="s">
        <v>2108</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2109</v>
      </c>
      <c r="G51" s="73"/>
      <c r="H51" s="76" t="s">
        <v>2258</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2110</v>
      </c>
      <c r="G52" s="73"/>
      <c r="H52" s="76" t="s">
        <v>2111</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2112</v>
      </c>
      <c r="G53" s="73"/>
      <c r="H53" s="76" t="s">
        <v>2259</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2110</v>
      </c>
      <c r="G54" s="73"/>
      <c r="H54" s="76" t="s">
        <v>2298</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2112</v>
      </c>
      <c r="G55" s="73"/>
      <c r="H55" s="76" t="s">
        <v>2260</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2110</v>
      </c>
      <c r="G56" s="73"/>
      <c r="H56" s="76" t="s">
        <v>2298</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2112</v>
      </c>
      <c r="G57" s="73"/>
      <c r="H57" s="218" t="s">
        <v>2260</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2113</v>
      </c>
      <c r="G58" s="73"/>
      <c r="H58" s="306" t="s">
        <v>2375</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2114</v>
      </c>
      <c r="G59" s="73"/>
      <c r="H59" s="76" t="s">
        <v>2257</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2115</v>
      </c>
      <c r="G60" s="73"/>
      <c r="H60" s="76" t="s">
        <v>2108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2116</v>
      </c>
      <c r="G61" s="73"/>
      <c r="H61" s="76" t="s">
        <v>2258</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2117</v>
      </c>
      <c r="G62" s="73"/>
      <c r="H62" s="76" t="s">
        <v>2111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2118</v>
      </c>
      <c r="G63" s="73"/>
      <c r="H63" s="76" t="s">
        <v>2259</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2110</v>
      </c>
      <c r="G64" s="73"/>
      <c r="H64" s="76" t="s">
        <v>2298</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2112</v>
      </c>
      <c r="G65" s="73"/>
      <c r="H65" s="76" t="s">
        <v>2260</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2110</v>
      </c>
      <c r="G66" s="73"/>
      <c r="H66" s="76" t="s">
        <v>2298</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2112</v>
      </c>
      <c r="G67" s="73"/>
      <c r="H67" s="218" t="s">
        <v>2260</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2119</v>
      </c>
      <c r="G68" s="73"/>
      <c r="H68" s="306" t="s">
        <v>2376</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2120</v>
      </c>
      <c r="G69" s="73"/>
      <c r="H69" s="76" t="s">
        <v>2257</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2121</v>
      </c>
      <c r="G70" s="73"/>
      <c r="H70" s="76" t="s">
        <v>2108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2122</v>
      </c>
      <c r="G71" s="73"/>
      <c r="H71" s="76" t="s">
        <v>2258</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2123</v>
      </c>
      <c r="G72" s="73"/>
      <c r="H72" s="76" t="s">
        <v>2111</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2124</v>
      </c>
      <c r="G73" s="73"/>
      <c r="H73" s="76" t="s">
        <v>2259</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2123</v>
      </c>
      <c r="G74" s="73"/>
      <c r="H74" s="76" t="s">
        <v>2298</v>
      </c>
      <c r="I74" s="76"/>
      <c r="J74" s="76"/>
      <c r="K74" s="97">
        <v>-200</v>
      </c>
      <c r="L74" s="97"/>
      <c r="M74" s="97"/>
      <c r="N74" s="97"/>
      <c r="O74" s="76"/>
      <c r="P74" s="76"/>
      <c r="Q74" s="76"/>
      <c r="R74" s="97" t="s">
        <v>2299</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2124</v>
      </c>
      <c r="G75" s="73"/>
      <c r="H75" s="76" t="s">
        <v>2260</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2123</v>
      </c>
      <c r="G76" s="73"/>
      <c r="H76" s="76" t="s">
        <v>2301</v>
      </c>
      <c r="I76" s="76"/>
      <c r="J76" s="76"/>
      <c r="K76" s="97">
        <v>-100</v>
      </c>
      <c r="L76" s="97"/>
      <c r="M76" s="97"/>
      <c r="N76" s="97"/>
      <c r="O76" s="76"/>
      <c r="P76" s="76"/>
      <c r="Q76" s="76"/>
      <c r="R76" s="97" t="s">
        <v>2300</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2124</v>
      </c>
      <c r="G77" s="73"/>
      <c r="H77" s="218" t="s">
        <v>2260</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1728</v>
      </c>
      <c r="G78" s="73"/>
      <c r="H78" s="267" t="s">
        <v>2125</v>
      </c>
      <c r="I78" s="129"/>
      <c r="J78" s="129" t="s">
        <v>1054</v>
      </c>
      <c r="K78" s="79">
        <v>6</v>
      </c>
      <c r="L78" s="79">
        <v>10</v>
      </c>
      <c r="M78" s="76"/>
      <c r="N78" s="76"/>
      <c r="O78" s="76"/>
      <c r="P78" s="76"/>
      <c r="Q78" s="76"/>
      <c r="R78" s="97" t="s">
        <v>2103</v>
      </c>
      <c r="S78" s="76" t="s">
        <v>2383</v>
      </c>
      <c r="T78" s="76"/>
      <c r="U78" s="76" t="s">
        <v>2384</v>
      </c>
      <c r="V78" s="76" t="s">
        <v>2385</v>
      </c>
      <c r="W78" s="76"/>
      <c r="X78" s="76"/>
      <c r="Y78" s="76"/>
      <c r="Z78" s="73"/>
      <c r="AA78" s="57"/>
      <c r="AB78" s="45"/>
      <c r="AC78" s="45"/>
      <c r="AD78" s="45"/>
    </row>
    <row r="79" spans="1:30" outlineLevel="3" x14ac:dyDescent="0.25">
      <c r="A79" s="45"/>
      <c r="B79" s="54"/>
      <c r="C79" s="87">
        <f t="shared" si="0"/>
        <v>4</v>
      </c>
      <c r="D79" s="73"/>
      <c r="E79" s="70" t="s">
        <v>2126</v>
      </c>
      <c r="F79" s="70" t="s">
        <v>2127</v>
      </c>
      <c r="G79" s="73"/>
      <c r="H79" s="306" t="s">
        <v>2377</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2128</v>
      </c>
      <c r="G80" s="73"/>
      <c r="H80" s="76" t="s">
        <v>2257</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2129</v>
      </c>
      <c r="G81" s="73"/>
      <c r="H81" s="76" t="s">
        <v>2108</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2130</v>
      </c>
      <c r="G82" s="73"/>
      <c r="H82" s="76" t="s">
        <v>2258</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2387</v>
      </c>
      <c r="Y82" s="76" t="s">
        <v>2389</v>
      </c>
      <c r="Z82" s="73"/>
      <c r="AA82" s="57"/>
      <c r="AB82" s="45"/>
      <c r="AC82" s="45"/>
      <c r="AD82" s="45"/>
    </row>
    <row r="83" spans="1:30" outlineLevel="3" x14ac:dyDescent="0.25">
      <c r="A83" s="45"/>
      <c r="B83" s="54"/>
      <c r="C83" s="87">
        <f t="shared" si="0"/>
        <v>4</v>
      </c>
      <c r="D83" s="73"/>
      <c r="E83" s="70"/>
      <c r="F83" s="70" t="s">
        <v>2131</v>
      </c>
      <c r="G83" s="73"/>
      <c r="H83" s="76" t="s">
        <v>2111</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2132</v>
      </c>
      <c r="G84" s="73"/>
      <c r="H84" s="76" t="s">
        <v>2259</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2123</v>
      </c>
      <c r="G85" s="73"/>
      <c r="H85" s="76" t="s">
        <v>2298</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2132</v>
      </c>
      <c r="G86" s="73"/>
      <c r="H86" s="76" t="s">
        <v>2259</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2123</v>
      </c>
      <c r="G87" s="73"/>
      <c r="H87" s="76" t="s">
        <v>2301</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2124</v>
      </c>
      <c r="G88" s="73"/>
      <c r="H88" s="218" t="s">
        <v>2260</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2133</v>
      </c>
      <c r="G89" s="73"/>
      <c r="H89" s="306" t="s">
        <v>2378</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2134</v>
      </c>
      <c r="G90" s="73"/>
      <c r="H90" s="76" t="s">
        <v>2257</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2135</v>
      </c>
      <c r="G91" s="73"/>
      <c r="H91" s="76" t="s">
        <v>2108</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2136</v>
      </c>
      <c r="G92" s="73"/>
      <c r="H92" s="76" t="s">
        <v>2258</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2137</v>
      </c>
      <c r="G93" s="73"/>
      <c r="H93" s="76" t="s">
        <v>2111</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2138</v>
      </c>
      <c r="G94" s="73"/>
      <c r="H94" s="76" t="s">
        <v>2259</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2123</v>
      </c>
      <c r="G95" s="73"/>
      <c r="H95" s="76" t="s">
        <v>2298</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2132</v>
      </c>
      <c r="G96" s="73"/>
      <c r="H96" s="76" t="s">
        <v>2259</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2123</v>
      </c>
      <c r="G97" s="73"/>
      <c r="H97" s="76" t="s">
        <v>2301</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2124</v>
      </c>
      <c r="G98" s="73"/>
      <c r="H98" s="218" t="s">
        <v>2260</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2139</v>
      </c>
      <c r="G99" s="73"/>
      <c r="H99" s="306" t="s">
        <v>2379</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2140</v>
      </c>
      <c r="G100" s="73"/>
      <c r="H100" s="76" t="s">
        <v>2257</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2141</v>
      </c>
      <c r="G101" s="73"/>
      <c r="H101" s="76" t="s">
        <v>2108</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2142</v>
      </c>
      <c r="G102" s="73"/>
      <c r="H102" s="76" t="s">
        <v>2258</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2143</v>
      </c>
      <c r="G103" s="73"/>
      <c r="H103" s="76" t="s">
        <v>2111</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2144</v>
      </c>
      <c r="G104" s="73"/>
      <c r="H104" s="76" t="s">
        <v>2259</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2123</v>
      </c>
      <c r="G105" s="73"/>
      <c r="H105" s="76" t="s">
        <v>2298</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2132</v>
      </c>
      <c r="G106" s="73"/>
      <c r="H106" s="76" t="s">
        <v>2259</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2123</v>
      </c>
      <c r="G107" s="73"/>
      <c r="H107" s="76" t="s">
        <v>2301</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2124</v>
      </c>
      <c r="G108" s="73"/>
      <c r="H108" s="218" t="s">
        <v>2260</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2145</v>
      </c>
      <c r="G109" s="73"/>
      <c r="H109" s="306" t="s">
        <v>2380</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2146</v>
      </c>
      <c r="G110" s="73"/>
      <c r="H110" s="76" t="s">
        <v>2257</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2147</v>
      </c>
      <c r="G111" s="73"/>
      <c r="H111" s="76" t="s">
        <v>2108</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2148</v>
      </c>
      <c r="G112" s="73"/>
      <c r="H112" s="76" t="s">
        <v>2258</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2149</v>
      </c>
      <c r="G113" s="73"/>
      <c r="H113" s="76" t="s">
        <v>2111</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2150</v>
      </c>
      <c r="G114" s="73"/>
      <c r="H114" s="76" t="s">
        <v>2259</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2123</v>
      </c>
      <c r="G115" s="73"/>
      <c r="H115" s="76" t="s">
        <v>2298</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2132</v>
      </c>
      <c r="G116" s="73"/>
      <c r="H116" s="76" t="s">
        <v>2259</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2123</v>
      </c>
      <c r="G117" s="73"/>
      <c r="H117" s="76" t="s">
        <v>2301</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2124</v>
      </c>
      <c r="G118" s="73"/>
      <c r="H118" s="218" t="s">
        <v>2260</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2151</v>
      </c>
      <c r="G119" s="73"/>
      <c r="H119" s="306" t="s">
        <v>2381</v>
      </c>
      <c r="I119" s="306" t="s">
        <v>2152</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2153</v>
      </c>
      <c r="G120" s="73"/>
      <c r="H120" s="76" t="s">
        <v>2257</v>
      </c>
      <c r="I120" s="76" t="s">
        <v>2152</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2154</v>
      </c>
      <c r="G121" s="73"/>
      <c r="H121" s="76" t="s">
        <v>2108</v>
      </c>
      <c r="I121" s="76" t="s">
        <v>2152</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2155</v>
      </c>
      <c r="G122" s="73"/>
      <c r="H122" s="76" t="s">
        <v>2258</v>
      </c>
      <c r="I122" s="76" t="s">
        <v>2152</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2156</v>
      </c>
      <c r="G123" s="73"/>
      <c r="H123" s="76" t="s">
        <v>2111</v>
      </c>
      <c r="I123" s="76" t="s">
        <v>2152</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2157</v>
      </c>
      <c r="G124" s="73"/>
      <c r="H124" s="76" t="s">
        <v>2259</v>
      </c>
      <c r="I124" s="76" t="s">
        <v>2152</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2123</v>
      </c>
      <c r="G125" s="73"/>
      <c r="H125" s="76" t="s">
        <v>2298</v>
      </c>
      <c r="I125" s="76" t="s">
        <v>2152</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2132</v>
      </c>
      <c r="G126" s="73"/>
      <c r="H126" s="76" t="s">
        <v>2259</v>
      </c>
      <c r="I126" s="76" t="s">
        <v>2152</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2123</v>
      </c>
      <c r="G127" s="73"/>
      <c r="H127" s="76" t="s">
        <v>2301</v>
      </c>
      <c r="I127" s="76" t="s">
        <v>2152</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2124</v>
      </c>
      <c r="G128" s="73"/>
      <c r="H128" s="218" t="s">
        <v>2260</v>
      </c>
      <c r="I128" s="218" t="s">
        <v>2152</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2158</v>
      </c>
      <c r="G129" s="73"/>
      <c r="H129" s="306" t="s">
        <v>2382</v>
      </c>
      <c r="I129" s="306" t="s">
        <v>2159</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2160</v>
      </c>
      <c r="G130" s="73"/>
      <c r="H130" s="76" t="s">
        <v>2257</v>
      </c>
      <c r="I130" s="76" t="s">
        <v>2159</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2161</v>
      </c>
      <c r="G131" s="73"/>
      <c r="H131" s="76" t="s">
        <v>2108</v>
      </c>
      <c r="I131" s="76" t="s">
        <v>2159</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2162</v>
      </c>
      <c r="G132" s="73"/>
      <c r="H132" s="76" t="s">
        <v>2258</v>
      </c>
      <c r="I132" s="76" t="s">
        <v>2159</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2163</v>
      </c>
      <c r="G133" s="73"/>
      <c r="H133" s="76" t="s">
        <v>2111</v>
      </c>
      <c r="I133" s="76" t="s">
        <v>2159</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2164</v>
      </c>
      <c r="G134" s="73"/>
      <c r="H134" s="76" t="s">
        <v>2259</v>
      </c>
      <c r="I134" s="76" t="s">
        <v>2159</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2163</v>
      </c>
      <c r="G135" s="73"/>
      <c r="H135" s="76" t="s">
        <v>2298</v>
      </c>
      <c r="I135" s="76" t="s">
        <v>2159</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2132</v>
      </c>
      <c r="G136" s="73"/>
      <c r="H136" s="76" t="s">
        <v>2259</v>
      </c>
      <c r="I136" s="76" t="s">
        <v>2159</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2123</v>
      </c>
      <c r="G137" s="73"/>
      <c r="H137" s="76" t="s">
        <v>2301</v>
      </c>
      <c r="I137" s="76" t="s">
        <v>2159</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2164</v>
      </c>
      <c r="G138" s="73"/>
      <c r="H138" s="218" t="s">
        <v>2260</v>
      </c>
      <c r="I138" s="218" t="s">
        <v>2159</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2928</v>
      </c>
      <c r="B3" s="493">
        <v>6.9999999999999994E-5</v>
      </c>
      <c r="C3" s="1" t="s">
        <v>2932</v>
      </c>
    </row>
    <row r="4" spans="1:3" x14ac:dyDescent="0.25">
      <c r="A4" t="s">
        <v>2929</v>
      </c>
      <c r="B4" s="493">
        <v>1.2999999999999999E-4</v>
      </c>
      <c r="C4" s="1" t="s">
        <v>2933</v>
      </c>
    </row>
    <row r="5" spans="1:3" x14ac:dyDescent="0.25">
      <c r="A5" t="s">
        <v>2930</v>
      </c>
      <c r="B5" s="493">
        <v>1.9000000000000001E-4</v>
      </c>
      <c r="C5" s="1" t="s">
        <v>2934</v>
      </c>
    </row>
    <row r="6" spans="1:3" x14ac:dyDescent="0.25">
      <c r="A6" t="s">
        <v>2931</v>
      </c>
      <c r="B6" s="493">
        <v>1.9000000000000001E-4</v>
      </c>
      <c r="C6" s="1" t="s">
        <v>2933</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2940</v>
      </c>
      <c r="B14"/>
    </row>
    <row r="15" spans="1:3" x14ac:dyDescent="0.25">
      <c r="A15" s="341" t="str">
        <f>General!G37</f>
        <v>b</v>
      </c>
      <c r="B15">
        <v>20</v>
      </c>
      <c r="C15" s="1" t="s">
        <v>2938</v>
      </c>
    </row>
    <row r="16" spans="1:3" x14ac:dyDescent="0.25">
      <c r="A16" s="341" t="str">
        <f>General!G38</f>
        <v>bd</v>
      </c>
      <c r="B16">
        <v>20</v>
      </c>
      <c r="C16" s="1" t="s">
        <v>2938</v>
      </c>
    </row>
    <row r="17" spans="1:3" x14ac:dyDescent="0.25">
      <c r="A17" s="341" t="str">
        <f>General!G39</f>
        <v>f</v>
      </c>
      <c r="B17">
        <v>7</v>
      </c>
      <c r="C17" s="1" t="s">
        <v>2938</v>
      </c>
    </row>
    <row r="18" spans="1:3" x14ac:dyDescent="0.25">
      <c r="A18" s="341" t="str">
        <f>General!G40</f>
        <v>h</v>
      </c>
      <c r="B18">
        <v>20</v>
      </c>
      <c r="C18" s="1" t="s">
        <v>2938</v>
      </c>
    </row>
    <row r="19" spans="1:3" x14ac:dyDescent="0.25">
      <c r="A19" s="341" t="str">
        <f>General!G41</f>
        <v>i</v>
      </c>
      <c r="B19">
        <v>7</v>
      </c>
      <c r="C19" s="1" t="s">
        <v>2938</v>
      </c>
    </row>
    <row r="20" spans="1:3" x14ac:dyDescent="0.25">
      <c r="A20" s="341" t="str">
        <f>General!G42</f>
        <v>k</v>
      </c>
      <c r="B20">
        <v>7</v>
      </c>
      <c r="C20" s="1" t="s">
        <v>2938</v>
      </c>
    </row>
    <row r="21" spans="1:3" x14ac:dyDescent="0.25">
      <c r="A21" s="341" t="str">
        <f>General!G43</f>
        <v>l</v>
      </c>
      <c r="B21">
        <v>7</v>
      </c>
      <c r="C21" s="1" t="s">
        <v>2938</v>
      </c>
    </row>
    <row r="22" spans="1:3" x14ac:dyDescent="0.25">
      <c r="A22" s="341" t="str">
        <f>General!G44</f>
        <v>ms</v>
      </c>
      <c r="B22" s="530">
        <f>0.65*B15+0.35*B21</f>
        <v>15.45</v>
      </c>
      <c r="C22" s="1" t="s">
        <v>2938</v>
      </c>
    </row>
    <row r="23" spans="1:3" x14ac:dyDescent="0.25">
      <c r="A23" s="341" t="str">
        <f>General!G45</f>
        <v>o</v>
      </c>
      <c r="B23">
        <v>20</v>
      </c>
      <c r="C23" s="1" t="s">
        <v>2938</v>
      </c>
    </row>
    <row r="24" spans="1:3" x14ac:dyDescent="0.25">
      <c r="A24" s="341" t="str">
        <f>General!G46</f>
        <v>od</v>
      </c>
      <c r="B24">
        <v>20</v>
      </c>
      <c r="C24" s="1" t="s">
        <v>2938</v>
      </c>
    </row>
    <row r="25" spans="1:3" x14ac:dyDescent="0.25">
      <c r="A25" s="341" t="str">
        <f>General!G47</f>
        <v>of</v>
      </c>
      <c r="B25">
        <v>20</v>
      </c>
      <c r="C25" s="1" t="s">
        <v>2938</v>
      </c>
    </row>
    <row r="26" spans="1:3" x14ac:dyDescent="0.25">
      <c r="A26" s="341" t="str">
        <f>General!G48</f>
        <v>r</v>
      </c>
      <c r="B26">
        <v>7</v>
      </c>
      <c r="C26" s="1" t="s">
        <v>2938</v>
      </c>
    </row>
    <row r="27" spans="1:3" x14ac:dyDescent="0.25">
      <c r="A27" s="341" t="str">
        <f>General!G49</f>
        <v>rd</v>
      </c>
      <c r="B27">
        <v>7</v>
      </c>
      <c r="C27" s="1" t="s">
        <v>2938</v>
      </c>
    </row>
    <row r="28" spans="1:3" x14ac:dyDescent="0.25">
      <c r="A28" s="341" t="str">
        <f>General!G50</f>
        <v>v</v>
      </c>
      <c r="B28">
        <v>7</v>
      </c>
      <c r="C28" s="1" t="s">
        <v>2938</v>
      </c>
    </row>
    <row r="29" spans="1:3" x14ac:dyDescent="0.25">
      <c r="A29" s="341" t="str">
        <f>General!G51</f>
        <v>w</v>
      </c>
      <c r="B29">
        <v>20</v>
      </c>
      <c r="C29" s="1" t="s">
        <v>2938</v>
      </c>
    </row>
    <row r="30" spans="1:3" x14ac:dyDescent="0.25">
      <c r="A30" s="341" t="str">
        <f>General!G52</f>
        <v>wd</v>
      </c>
      <c r="B30">
        <v>20</v>
      </c>
      <c r="C30" s="1" t="s">
        <v>2938</v>
      </c>
    </row>
    <row r="31" spans="1:3" x14ac:dyDescent="0.25">
      <c r="A31" s="341" t="str">
        <f>General!G53</f>
        <v>z</v>
      </c>
      <c r="B31">
        <v>7</v>
      </c>
      <c r="C31" s="1" t="s">
        <v>2938</v>
      </c>
    </row>
    <row r="32" spans="1:3" x14ac:dyDescent="0.25">
      <c r="A32" s="341" t="str">
        <f>General!G54</f>
        <v>zd</v>
      </c>
      <c r="B32">
        <v>7</v>
      </c>
      <c r="C32" s="1" t="s">
        <v>2938</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85"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2174</v>
      </c>
    </row>
    <row r="11" spans="1:17" x14ac:dyDescent="0.25">
      <c r="A11" t="s">
        <v>77</v>
      </c>
      <c r="B11" t="s">
        <v>78</v>
      </c>
      <c r="C11" t="s">
        <v>128</v>
      </c>
      <c r="D11" t="s">
        <v>129</v>
      </c>
      <c r="E11" t="s">
        <v>2935</v>
      </c>
      <c r="F11" t="s">
        <v>2936</v>
      </c>
    </row>
    <row r="12" spans="1:17" x14ac:dyDescent="0.25">
      <c r="A12" t="s">
        <v>2805</v>
      </c>
      <c r="B12">
        <v>188000</v>
      </c>
      <c r="C12" s="44">
        <v>1</v>
      </c>
      <c r="D12" s="44">
        <v>0</v>
      </c>
      <c r="E12" s="44">
        <v>0</v>
      </c>
      <c r="F12" s="44">
        <v>0</v>
      </c>
    </row>
    <row r="13" spans="1:17" x14ac:dyDescent="0.25">
      <c r="A13" t="s">
        <v>2803</v>
      </c>
      <c r="B13">
        <v>87000</v>
      </c>
      <c r="C13" s="44">
        <v>1</v>
      </c>
      <c r="D13" s="44">
        <v>0</v>
      </c>
      <c r="E13" s="44">
        <v>0</v>
      </c>
      <c r="F13" s="44">
        <v>0</v>
      </c>
    </row>
    <row r="14" spans="1:17" x14ac:dyDescent="0.25">
      <c r="A14" t="s">
        <v>2804</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2806</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2808</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2807</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2801</v>
      </c>
      <c r="B34" s="436">
        <v>1</v>
      </c>
    </row>
    <row r="35" spans="1:3" ht="7.35" customHeight="1" x14ac:dyDescent="0.25"/>
    <row r="36" spans="1:3" x14ac:dyDescent="0.25">
      <c r="A36" t="s">
        <v>2942</v>
      </c>
      <c r="B36">
        <v>8.6999999999999993</v>
      </c>
      <c r="C36" s="1" t="s">
        <v>2941</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2802</v>
      </c>
      <c r="B78" s="436">
        <v>1</v>
      </c>
    </row>
    <row r="79" spans="1:2" ht="7.35" customHeight="1" x14ac:dyDescent="0.25"/>
    <row r="80" spans="1:2" x14ac:dyDescent="0.25">
      <c r="A80" t="s">
        <v>2927</v>
      </c>
      <c r="B80">
        <v>63</v>
      </c>
    </row>
    <row r="81" spans="1:5" ht="7.15" customHeight="1" x14ac:dyDescent="0.25"/>
    <row r="82" spans="1:5" x14ac:dyDescent="0.25">
      <c r="A82" t="s">
        <v>40</v>
      </c>
      <c r="B82">
        <v>0.3</v>
      </c>
      <c r="C82" s="1" t="s">
        <v>120</v>
      </c>
    </row>
    <row r="83" spans="1:5" ht="7.15" customHeight="1" x14ac:dyDescent="0.25"/>
    <row r="84" spans="1:5" x14ac:dyDescent="0.25">
      <c r="A84" t="s">
        <v>2937</v>
      </c>
      <c r="B84"/>
    </row>
    <row r="85" spans="1:5" x14ac:dyDescent="0.25">
      <c r="A85" s="341" t="str">
        <f>General!G37</f>
        <v>b</v>
      </c>
      <c r="B85">
        <v>20</v>
      </c>
      <c r="C85" s="1" t="s">
        <v>2938</v>
      </c>
      <c r="E85" s="1" t="s">
        <v>2939</v>
      </c>
    </row>
    <row r="86" spans="1:5" x14ac:dyDescent="0.25">
      <c r="A86" s="341" t="str">
        <f>General!G38</f>
        <v>bd</v>
      </c>
      <c r="B86">
        <v>20</v>
      </c>
      <c r="C86" s="1" t="s">
        <v>2938</v>
      </c>
    </row>
    <row r="87" spans="1:5" x14ac:dyDescent="0.25">
      <c r="A87" s="341" t="str">
        <f>General!G39</f>
        <v>f</v>
      </c>
      <c r="B87">
        <v>12</v>
      </c>
      <c r="C87" s="1" t="s">
        <v>2938</v>
      </c>
    </row>
    <row r="88" spans="1:5" x14ac:dyDescent="0.25">
      <c r="A88" s="341" t="str">
        <f>General!G40</f>
        <v>h</v>
      </c>
      <c r="B88">
        <v>20</v>
      </c>
      <c r="C88" s="1" t="s">
        <v>2938</v>
      </c>
    </row>
    <row r="89" spans="1:5" x14ac:dyDescent="0.25">
      <c r="A89" s="341" t="str">
        <f>General!G41</f>
        <v>i</v>
      </c>
      <c r="B89">
        <v>12</v>
      </c>
      <c r="C89" s="1" t="s">
        <v>2938</v>
      </c>
    </row>
    <row r="90" spans="1:5" x14ac:dyDescent="0.25">
      <c r="A90" s="341" t="str">
        <f>General!G42</f>
        <v>k</v>
      </c>
      <c r="B90">
        <v>12</v>
      </c>
      <c r="C90" s="1" t="s">
        <v>2938</v>
      </c>
    </row>
    <row r="91" spans="1:5" x14ac:dyDescent="0.25">
      <c r="A91" s="341" t="str">
        <f>General!G43</f>
        <v>l</v>
      </c>
      <c r="B91">
        <v>12</v>
      </c>
      <c r="C91" s="1" t="s">
        <v>2938</v>
      </c>
    </row>
    <row r="92" spans="1:5" x14ac:dyDescent="0.25">
      <c r="A92" s="341" t="str">
        <f>General!G44</f>
        <v>ms</v>
      </c>
      <c r="B92" s="530">
        <f>0.65*B85+0.35*B91</f>
        <v>17.2</v>
      </c>
      <c r="C92" s="1" t="s">
        <v>2938</v>
      </c>
    </row>
    <row r="93" spans="1:5" x14ac:dyDescent="0.25">
      <c r="A93" s="341" t="str">
        <f>General!G45</f>
        <v>o</v>
      </c>
      <c r="B93">
        <v>20</v>
      </c>
      <c r="C93" s="1" t="s">
        <v>2938</v>
      </c>
    </row>
    <row r="94" spans="1:5" x14ac:dyDescent="0.25">
      <c r="A94" s="341" t="str">
        <f>General!G46</f>
        <v>od</v>
      </c>
      <c r="B94">
        <v>20</v>
      </c>
      <c r="C94" s="1" t="s">
        <v>2938</v>
      </c>
    </row>
    <row r="95" spans="1:5" x14ac:dyDescent="0.25">
      <c r="A95" s="341" t="str">
        <f>General!G47</f>
        <v>of</v>
      </c>
      <c r="B95">
        <v>20</v>
      </c>
      <c r="C95" s="1" t="s">
        <v>2938</v>
      </c>
    </row>
    <row r="96" spans="1:5" x14ac:dyDescent="0.25">
      <c r="A96" s="341" t="str">
        <f>General!G48</f>
        <v>r</v>
      </c>
      <c r="B96">
        <v>7</v>
      </c>
      <c r="C96" s="1" t="s">
        <v>2938</v>
      </c>
    </row>
    <row r="97" spans="1:3" x14ac:dyDescent="0.25">
      <c r="A97" s="341" t="str">
        <f>General!G49</f>
        <v>rd</v>
      </c>
      <c r="B97">
        <v>7</v>
      </c>
      <c r="C97" s="1" t="s">
        <v>2938</v>
      </c>
    </row>
    <row r="98" spans="1:3" x14ac:dyDescent="0.25">
      <c r="A98" s="341" t="str">
        <f>General!G50</f>
        <v>v</v>
      </c>
      <c r="B98">
        <v>12</v>
      </c>
      <c r="C98" s="1" t="s">
        <v>2938</v>
      </c>
    </row>
    <row r="99" spans="1:3" x14ac:dyDescent="0.25">
      <c r="A99" s="341" t="str">
        <f>General!G51</f>
        <v>w</v>
      </c>
      <c r="B99">
        <v>20</v>
      </c>
      <c r="C99" s="1" t="s">
        <v>2938</v>
      </c>
    </row>
    <row r="100" spans="1:3" x14ac:dyDescent="0.25">
      <c r="A100" s="341" t="str">
        <f>General!G52</f>
        <v>wd</v>
      </c>
      <c r="B100">
        <v>20</v>
      </c>
      <c r="C100" s="1" t="s">
        <v>2938</v>
      </c>
    </row>
    <row r="101" spans="1:3" x14ac:dyDescent="0.25">
      <c r="A101" s="341" t="str">
        <f>General!G53</f>
        <v>z</v>
      </c>
      <c r="B101">
        <v>7</v>
      </c>
      <c r="C101" s="1" t="s">
        <v>2938</v>
      </c>
    </row>
    <row r="102" spans="1:3" x14ac:dyDescent="0.25">
      <c r="A102" s="341" t="str">
        <f>General!G54</f>
        <v>zd</v>
      </c>
      <c r="B102">
        <v>7</v>
      </c>
      <c r="C102" s="1" t="s">
        <v>2938</v>
      </c>
    </row>
    <row r="104" spans="1:3" x14ac:dyDescent="0.25">
      <c r="A104" t="s">
        <v>41</v>
      </c>
      <c r="B104" t="s">
        <v>2926</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2943</v>
      </c>
      <c r="B125">
        <v>33</v>
      </c>
      <c r="C125" s="1" t="s">
        <v>2945</v>
      </c>
    </row>
    <row r="126" spans="1:3" ht="4.1500000000000004" customHeight="1" x14ac:dyDescent="0.25"/>
    <row r="127" spans="1:3" x14ac:dyDescent="0.25">
      <c r="A127" t="s">
        <v>43</v>
      </c>
      <c r="B127">
        <v>19.8</v>
      </c>
      <c r="C127" s="1" t="s">
        <v>2944</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2946</v>
      </c>
      <c r="B138" t="str">
        <f>General!K40</f>
        <v>mid</v>
      </c>
      <c r="C138">
        <v>25</v>
      </c>
    </row>
    <row r="139" spans="1:3" x14ac:dyDescent="0.25">
      <c r="A139" s="431" t="s">
        <v>2580</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84" workbookViewId="0">
      <selection activeCell="B113" sqref="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2174</v>
      </c>
    </row>
    <row r="11" spans="1:6" x14ac:dyDescent="0.25">
      <c r="A11" t="s">
        <v>77</v>
      </c>
      <c r="B11" t="s">
        <v>78</v>
      </c>
      <c r="C11" t="s">
        <v>128</v>
      </c>
      <c r="D11" t="s">
        <v>129</v>
      </c>
      <c r="E11" t="s">
        <v>2935</v>
      </c>
      <c r="F11" t="s">
        <v>2936</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2801</v>
      </c>
      <c r="B34" s="436">
        <v>1</v>
      </c>
    </row>
    <row r="35" spans="1:3" ht="7.35" customHeight="1" x14ac:dyDescent="0.25"/>
    <row r="36" spans="1:3" ht="4.9000000000000004" customHeight="1" x14ac:dyDescent="0.25"/>
    <row r="37" spans="1:3" x14ac:dyDescent="0.25">
      <c r="A37" t="s">
        <v>2942</v>
      </c>
      <c r="B37">
        <v>4</v>
      </c>
      <c r="C37" s="1" t="s">
        <v>2941</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2802</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2937</v>
      </c>
      <c r="B85"/>
    </row>
    <row r="86" spans="1:3" x14ac:dyDescent="0.25">
      <c r="A86" s="341" t="str">
        <f>General!G37</f>
        <v>b</v>
      </c>
      <c r="B86">
        <f>'Mach 1'!B85*0.66</f>
        <v>13.200000000000001</v>
      </c>
      <c r="C86" s="1" t="s">
        <v>2938</v>
      </c>
    </row>
    <row r="87" spans="1:3" x14ac:dyDescent="0.25">
      <c r="A87" s="341" t="str">
        <f>General!G38</f>
        <v>bd</v>
      </c>
      <c r="B87">
        <f>'Mach 1'!B86*0.66</f>
        <v>13.200000000000001</v>
      </c>
      <c r="C87" s="1" t="s">
        <v>2938</v>
      </c>
    </row>
    <row r="88" spans="1:3" x14ac:dyDescent="0.25">
      <c r="A88" s="341" t="str">
        <f>General!G39</f>
        <v>f</v>
      </c>
      <c r="B88">
        <f>'Mach 1'!B87*0.66</f>
        <v>7.92</v>
      </c>
      <c r="C88" s="1" t="s">
        <v>2938</v>
      </c>
    </row>
    <row r="89" spans="1:3" x14ac:dyDescent="0.25">
      <c r="A89" s="341" t="str">
        <f>General!G40</f>
        <v>h</v>
      </c>
      <c r="B89">
        <f>'Mach 1'!B88*0.66</f>
        <v>13.200000000000001</v>
      </c>
      <c r="C89" s="1" t="s">
        <v>2938</v>
      </c>
    </row>
    <row r="90" spans="1:3" x14ac:dyDescent="0.25">
      <c r="A90" s="341" t="str">
        <f>General!G41</f>
        <v>i</v>
      </c>
      <c r="B90">
        <f>'Mach 1'!B89*0.66</f>
        <v>7.92</v>
      </c>
      <c r="C90" s="1" t="s">
        <v>2938</v>
      </c>
    </row>
    <row r="91" spans="1:3" x14ac:dyDescent="0.25">
      <c r="A91" s="341" t="str">
        <f>General!G42</f>
        <v>k</v>
      </c>
      <c r="B91">
        <f>'Mach 1'!B90*0.66</f>
        <v>7.92</v>
      </c>
      <c r="C91" s="1" t="s">
        <v>2938</v>
      </c>
    </row>
    <row r="92" spans="1:3" x14ac:dyDescent="0.25">
      <c r="A92" s="341" t="str">
        <f>General!G43</f>
        <v>l</v>
      </c>
      <c r="B92">
        <f>'Mach 1'!B91*0.66</f>
        <v>7.92</v>
      </c>
      <c r="C92" s="1" t="s">
        <v>2938</v>
      </c>
    </row>
    <row r="93" spans="1:3" x14ac:dyDescent="0.25">
      <c r="A93" s="341" t="str">
        <f>General!G44</f>
        <v>ms</v>
      </c>
      <c r="B93" s="530">
        <f>0.65*B86+0.35*B92</f>
        <v>11.352000000000002</v>
      </c>
      <c r="C93" s="1" t="s">
        <v>2938</v>
      </c>
    </row>
    <row r="94" spans="1:3" x14ac:dyDescent="0.25">
      <c r="A94" s="341" t="str">
        <f>General!G45</f>
        <v>o</v>
      </c>
      <c r="B94">
        <f>'Mach 1'!B93*0.66</f>
        <v>13.200000000000001</v>
      </c>
      <c r="C94" s="1" t="s">
        <v>2938</v>
      </c>
    </row>
    <row r="95" spans="1:3" x14ac:dyDescent="0.25">
      <c r="A95" s="341" t="str">
        <f>General!G46</f>
        <v>od</v>
      </c>
      <c r="B95">
        <f>'Mach 1'!B94*0.66</f>
        <v>13.200000000000001</v>
      </c>
      <c r="C95" s="1" t="s">
        <v>2938</v>
      </c>
    </row>
    <row r="96" spans="1:3" x14ac:dyDescent="0.25">
      <c r="A96" s="341" t="str">
        <f>General!G47</f>
        <v>of</v>
      </c>
      <c r="B96">
        <f>'Mach 1'!B95*0.66</f>
        <v>13.200000000000001</v>
      </c>
      <c r="C96" s="1" t="s">
        <v>2938</v>
      </c>
    </row>
    <row r="97" spans="1:3" x14ac:dyDescent="0.25">
      <c r="A97" s="341" t="str">
        <f>General!G48</f>
        <v>r</v>
      </c>
      <c r="B97">
        <f>'Mach 1'!B96*0.66</f>
        <v>4.62</v>
      </c>
      <c r="C97" s="1" t="s">
        <v>2938</v>
      </c>
    </row>
    <row r="98" spans="1:3" x14ac:dyDescent="0.25">
      <c r="A98" s="341" t="str">
        <f>General!G49</f>
        <v>rd</v>
      </c>
      <c r="B98">
        <f>'Mach 1'!B97*0.66</f>
        <v>4.62</v>
      </c>
      <c r="C98" s="1" t="s">
        <v>2938</v>
      </c>
    </row>
    <row r="99" spans="1:3" x14ac:dyDescent="0.25">
      <c r="A99" s="341" t="str">
        <f>General!G50</f>
        <v>v</v>
      </c>
      <c r="B99">
        <f>'Mach 1'!B98*0.66</f>
        <v>7.92</v>
      </c>
      <c r="C99" s="1" t="s">
        <v>2938</v>
      </c>
    </row>
    <row r="100" spans="1:3" x14ac:dyDescent="0.25">
      <c r="A100" s="341" t="str">
        <f>General!G51</f>
        <v>w</v>
      </c>
      <c r="B100">
        <f>'Mach 1'!B99*0.66</f>
        <v>13.200000000000001</v>
      </c>
      <c r="C100" s="1" t="s">
        <v>2938</v>
      </c>
    </row>
    <row r="101" spans="1:3" x14ac:dyDescent="0.25">
      <c r="A101" s="341" t="str">
        <f>General!G52</f>
        <v>wd</v>
      </c>
      <c r="B101">
        <f>'Mach 1'!B100*0.66</f>
        <v>13.200000000000001</v>
      </c>
      <c r="C101" s="1" t="s">
        <v>2938</v>
      </c>
    </row>
    <row r="102" spans="1:3" x14ac:dyDescent="0.25">
      <c r="A102" s="341" t="str">
        <f>General!G53</f>
        <v>z</v>
      </c>
      <c r="B102">
        <f>'Mach 1'!B101*0.66</f>
        <v>4.62</v>
      </c>
      <c r="C102" s="1" t="s">
        <v>2938</v>
      </c>
    </row>
    <row r="103" spans="1:3" x14ac:dyDescent="0.25">
      <c r="A103" s="341" t="str">
        <f>General!G54</f>
        <v>zd</v>
      </c>
      <c r="B103">
        <f>'Mach 1'!B102*0.66</f>
        <v>4.62</v>
      </c>
      <c r="C103" s="1" t="s">
        <v>2938</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s="530">
        <f>0.65*B106+0.35*B112</f>
        <v>19.25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2943</v>
      </c>
      <c r="B126">
        <v>23</v>
      </c>
      <c r="C126" s="1" t="s">
        <v>2945</v>
      </c>
    </row>
    <row r="127" spans="1:3" ht="4.1500000000000004" customHeight="1" x14ac:dyDescent="0.25"/>
    <row r="128" spans="1:3" x14ac:dyDescent="0.25">
      <c r="A128" t="s">
        <v>43</v>
      </c>
      <c r="B128">
        <v>18</v>
      </c>
      <c r="C128" s="1" t="s">
        <v>2944</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2946</v>
      </c>
      <c r="B139" t="str">
        <f>General!K40</f>
        <v>mid</v>
      </c>
      <c r="C139">
        <v>20</v>
      </c>
    </row>
    <row r="140" spans="1:3" x14ac:dyDescent="0.25">
      <c r="A140" s="431" t="s">
        <v>2580</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81"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2174</v>
      </c>
    </row>
    <row r="11" spans="1:17" x14ac:dyDescent="0.25">
      <c r="A11" t="s">
        <v>77</v>
      </c>
      <c r="B11" t="s">
        <v>78</v>
      </c>
      <c r="C11" t="s">
        <v>128</v>
      </c>
      <c r="D11" t="s">
        <v>129</v>
      </c>
      <c r="E11" t="s">
        <v>2935</v>
      </c>
      <c r="F11" t="s">
        <v>2936</v>
      </c>
    </row>
    <row r="12" spans="1:17" x14ac:dyDescent="0.25">
      <c r="A12" t="s">
        <v>2805</v>
      </c>
      <c r="B12">
        <v>250000</v>
      </c>
      <c r="C12" s="44">
        <v>1</v>
      </c>
      <c r="D12" s="44">
        <v>0</v>
      </c>
      <c r="E12" s="44">
        <v>0</v>
      </c>
      <c r="F12" s="44">
        <v>0</v>
      </c>
    </row>
    <row r="13" spans="1:17" x14ac:dyDescent="0.25">
      <c r="A13" t="s">
        <v>2803</v>
      </c>
      <c r="B13">
        <v>115000</v>
      </c>
      <c r="C13" s="44">
        <v>1</v>
      </c>
      <c r="D13" s="44">
        <v>0</v>
      </c>
      <c r="E13" s="44">
        <v>0</v>
      </c>
      <c r="F13" s="44">
        <v>0</v>
      </c>
    </row>
    <row r="14" spans="1:17" x14ac:dyDescent="0.25">
      <c r="A14" t="s">
        <v>2804</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2806</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2808</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2807</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2801</v>
      </c>
      <c r="B34" s="436">
        <v>1</v>
      </c>
    </row>
    <row r="35" spans="1:4" ht="7.35" customHeight="1" x14ac:dyDescent="0.25"/>
    <row r="36" spans="1:4" x14ac:dyDescent="0.25">
      <c r="A36" t="s">
        <v>2942</v>
      </c>
      <c r="B36">
        <v>12.5</v>
      </c>
      <c r="C36" s="1" t="s">
        <v>2941</v>
      </c>
      <c r="D36" s="1" t="s">
        <v>3064</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2802</v>
      </c>
      <c r="B78" s="436">
        <v>1</v>
      </c>
    </row>
    <row r="79" spans="1:2" ht="7.35" customHeight="1" x14ac:dyDescent="0.25"/>
    <row r="80" spans="1:2" x14ac:dyDescent="0.25">
      <c r="A80" t="s">
        <v>2927</v>
      </c>
      <c r="B80">
        <v>63</v>
      </c>
    </row>
    <row r="81" spans="1:3" ht="7.15" customHeight="1" x14ac:dyDescent="0.25"/>
    <row r="82" spans="1:3" x14ac:dyDescent="0.25">
      <c r="A82" t="s">
        <v>40</v>
      </c>
      <c r="B82">
        <v>0.3</v>
      </c>
      <c r="C82" s="1" t="s">
        <v>120</v>
      </c>
    </row>
    <row r="83" spans="1:3" ht="7.15" customHeight="1" x14ac:dyDescent="0.25"/>
    <row r="84" spans="1:3" x14ac:dyDescent="0.25">
      <c r="A84" t="s">
        <v>2937</v>
      </c>
      <c r="B84"/>
    </row>
    <row r="85" spans="1:3" x14ac:dyDescent="0.25">
      <c r="A85" s="341" t="str">
        <f>General!G37</f>
        <v>b</v>
      </c>
      <c r="B85">
        <v>30</v>
      </c>
      <c r="C85" s="1" t="s">
        <v>2938</v>
      </c>
    </row>
    <row r="86" spans="1:3" x14ac:dyDescent="0.25">
      <c r="A86" s="341" t="str">
        <f>General!G38</f>
        <v>bd</v>
      </c>
      <c r="B86">
        <v>30</v>
      </c>
      <c r="C86" s="1" t="s">
        <v>2938</v>
      </c>
    </row>
    <row r="87" spans="1:3" x14ac:dyDescent="0.25">
      <c r="A87" s="341" t="str">
        <f>General!G39</f>
        <v>f</v>
      </c>
      <c r="B87">
        <v>18</v>
      </c>
      <c r="C87" s="1" t="s">
        <v>2938</v>
      </c>
    </row>
    <row r="88" spans="1:3" x14ac:dyDescent="0.25">
      <c r="A88" s="341" t="str">
        <f>General!G40</f>
        <v>h</v>
      </c>
      <c r="B88">
        <v>30</v>
      </c>
      <c r="C88" s="1" t="s">
        <v>2938</v>
      </c>
    </row>
    <row r="89" spans="1:3" x14ac:dyDescent="0.25">
      <c r="A89" s="341" t="str">
        <f>General!G41</f>
        <v>i</v>
      </c>
      <c r="B89">
        <v>18</v>
      </c>
      <c r="C89" s="1" t="s">
        <v>2938</v>
      </c>
    </row>
    <row r="90" spans="1:3" x14ac:dyDescent="0.25">
      <c r="A90" s="341" t="str">
        <f>General!G42</f>
        <v>k</v>
      </c>
      <c r="B90">
        <v>18</v>
      </c>
      <c r="C90" s="1" t="s">
        <v>2938</v>
      </c>
    </row>
    <row r="91" spans="1:3" x14ac:dyDescent="0.25">
      <c r="A91" s="341" t="str">
        <f>General!G43</f>
        <v>l</v>
      </c>
      <c r="B91">
        <v>18</v>
      </c>
      <c r="C91" s="1" t="s">
        <v>2938</v>
      </c>
    </row>
    <row r="92" spans="1:3" x14ac:dyDescent="0.25">
      <c r="A92" s="341" t="str">
        <f>General!G44</f>
        <v>ms</v>
      </c>
      <c r="B92" s="530">
        <f>0.65*B85+0.35*B91</f>
        <v>25.8</v>
      </c>
      <c r="C92" s="1" t="s">
        <v>2938</v>
      </c>
    </row>
    <row r="93" spans="1:3" x14ac:dyDescent="0.25">
      <c r="A93" s="341" t="str">
        <f>General!G45</f>
        <v>o</v>
      </c>
      <c r="B93">
        <v>30</v>
      </c>
      <c r="C93" s="1" t="s">
        <v>2938</v>
      </c>
    </row>
    <row r="94" spans="1:3" x14ac:dyDescent="0.25">
      <c r="A94" s="341" t="str">
        <f>General!G46</f>
        <v>od</v>
      </c>
      <c r="B94">
        <v>30</v>
      </c>
      <c r="C94" s="1" t="s">
        <v>2938</v>
      </c>
    </row>
    <row r="95" spans="1:3" x14ac:dyDescent="0.25">
      <c r="A95" s="341" t="str">
        <f>General!G47</f>
        <v>of</v>
      </c>
      <c r="B95">
        <v>30</v>
      </c>
      <c r="C95" s="1" t="s">
        <v>2938</v>
      </c>
    </row>
    <row r="96" spans="1:3" x14ac:dyDescent="0.25">
      <c r="A96" s="341" t="str">
        <f>General!G48</f>
        <v>r</v>
      </c>
      <c r="B96">
        <v>12</v>
      </c>
      <c r="C96" s="1" t="s">
        <v>2938</v>
      </c>
    </row>
    <row r="97" spans="1:3" x14ac:dyDescent="0.25">
      <c r="A97" s="341" t="str">
        <f>General!G49</f>
        <v>rd</v>
      </c>
      <c r="B97">
        <v>12</v>
      </c>
      <c r="C97" s="1" t="s">
        <v>2938</v>
      </c>
    </row>
    <row r="98" spans="1:3" x14ac:dyDescent="0.25">
      <c r="A98" s="341" t="str">
        <f>General!G50</f>
        <v>v</v>
      </c>
      <c r="B98">
        <v>18</v>
      </c>
      <c r="C98" s="1" t="s">
        <v>2938</v>
      </c>
    </row>
    <row r="99" spans="1:3" x14ac:dyDescent="0.25">
      <c r="A99" s="341" t="str">
        <f>General!G51</f>
        <v>w</v>
      </c>
      <c r="B99">
        <v>30</v>
      </c>
      <c r="C99" s="1" t="s">
        <v>2938</v>
      </c>
    </row>
    <row r="100" spans="1:3" x14ac:dyDescent="0.25">
      <c r="A100" s="341" t="str">
        <f>General!G52</f>
        <v>wd</v>
      </c>
      <c r="B100">
        <v>30</v>
      </c>
      <c r="C100" s="1" t="s">
        <v>2938</v>
      </c>
    </row>
    <row r="101" spans="1:3" x14ac:dyDescent="0.25">
      <c r="A101" s="341" t="str">
        <f>General!G53</f>
        <v>z</v>
      </c>
      <c r="B101">
        <v>12</v>
      </c>
      <c r="C101" s="1" t="s">
        <v>2938</v>
      </c>
    </row>
    <row r="102" spans="1:3" x14ac:dyDescent="0.25">
      <c r="A102" s="341" t="str">
        <f>General!G54</f>
        <v>zd</v>
      </c>
      <c r="B102">
        <v>12</v>
      </c>
      <c r="C102" s="1" t="s">
        <v>2938</v>
      </c>
    </row>
    <row r="104" spans="1:3" x14ac:dyDescent="0.25">
      <c r="A104" t="s">
        <v>41</v>
      </c>
      <c r="B104" t="s">
        <v>2926</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2943</v>
      </c>
      <c r="B125">
        <v>50</v>
      </c>
      <c r="C125" s="1" t="s">
        <v>2945</v>
      </c>
    </row>
    <row r="126" spans="1:3" ht="4.1500000000000004" customHeight="1" x14ac:dyDescent="0.25"/>
    <row r="127" spans="1:3" x14ac:dyDescent="0.25">
      <c r="A127" t="s">
        <v>43</v>
      </c>
      <c r="B127">
        <v>19.8</v>
      </c>
      <c r="C127" s="1" t="s">
        <v>2944</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2946</v>
      </c>
      <c r="B138" t="str">
        <f>General!K40</f>
        <v>mid</v>
      </c>
      <c r="C138">
        <v>25</v>
      </c>
    </row>
    <row r="139" spans="1:3" x14ac:dyDescent="0.25">
      <c r="A139" s="431" t="s">
        <v>2580</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2024-09-20T13:35:31Z</dcterms:modified>
</cp:coreProperties>
</file>